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NDPL!$A$7:$P$32</definedName>
    <definedName name="_xlnm.Print_Area" localSheetId="1">BRPL!$A$1:$Q$213</definedName>
    <definedName name="_xlnm.Print_Area" localSheetId="2">BYPL!$A$1:$Q$183</definedName>
    <definedName name="_xlnm.Print_Area" localSheetId="8">'FINAL EX. SUMMARY'!$A$1:$Q$41</definedName>
    <definedName name="_xlnm.Print_Area" localSheetId="4">MES!$A$1:$Q$54</definedName>
    <definedName name="_xlnm.Print_Area" localSheetId="3">NDMC!$A$1:$X$85</definedName>
    <definedName name="_xlnm.Print_Area" localSheetId="0">NDPL!$A$1:$Q$179</definedName>
    <definedName name="_xlnm.Print_Area" localSheetId="6">'ROHTAK ROAD'!$A$1:$Q$43</definedName>
  </definedNames>
  <calcPr calcId="144525"/>
</workbook>
</file>

<file path=xl/calcChain.xml><?xml version="1.0" encoding="utf-8"?>
<calcChain xmlns="http://schemas.openxmlformats.org/spreadsheetml/2006/main">
  <c r="N66" i="3"/>
  <c r="O66"/>
  <c r="P66"/>
  <c r="N54"/>
  <c r="O54"/>
  <c r="P54"/>
  <c r="N47" i="2"/>
  <c r="O47"/>
  <c r="P47"/>
  <c r="O35"/>
  <c r="P35"/>
  <c r="N35"/>
  <c r="I25" i="3"/>
  <c r="J25"/>
  <c r="K25"/>
  <c r="I38" i="1"/>
  <c r="J38"/>
  <c r="K38"/>
  <c r="N28" i="4"/>
  <c r="O28"/>
  <c r="P28"/>
  <c r="I28"/>
  <c r="J28"/>
  <c r="K28"/>
  <c r="N180" i="3"/>
  <c r="O180"/>
  <c r="P180"/>
  <c r="N179"/>
  <c r="O179"/>
  <c r="P179"/>
  <c r="J179"/>
  <c r="K179"/>
  <c r="I180"/>
  <c r="J180"/>
  <c r="K180"/>
  <c r="I179"/>
  <c r="O149" i="2"/>
  <c r="P149"/>
  <c r="N151"/>
  <c r="O151"/>
  <c r="P151"/>
  <c r="N150"/>
  <c r="O150"/>
  <c r="P150"/>
  <c r="N149"/>
  <c r="N148"/>
  <c r="O148"/>
  <c r="P148"/>
  <c r="N147"/>
  <c r="O147"/>
  <c r="P147"/>
  <c r="J151"/>
  <c r="K151"/>
  <c r="I147"/>
  <c r="J147"/>
  <c r="K147"/>
  <c r="I148"/>
  <c r="J148"/>
  <c r="K148"/>
  <c r="I149"/>
  <c r="J149"/>
  <c r="K149"/>
  <c r="I150"/>
  <c r="J150"/>
  <c r="K150"/>
  <c r="I151"/>
  <c r="N25" i="11"/>
  <c r="O25"/>
  <c r="P25"/>
  <c r="N24"/>
  <c r="O24"/>
  <c r="P24"/>
  <c r="N18"/>
  <c r="O18"/>
  <c r="P18"/>
  <c r="N19"/>
  <c r="O19"/>
  <c r="P19"/>
  <c r="N20"/>
  <c r="O20"/>
  <c r="P20"/>
  <c r="N21"/>
  <c r="O21"/>
  <c r="P21"/>
  <c r="N22"/>
  <c r="O22"/>
  <c r="P22"/>
  <c r="J20"/>
  <c r="K20"/>
  <c r="I25"/>
  <c r="J25"/>
  <c r="K25"/>
  <c r="J24"/>
  <c r="K24"/>
  <c r="I24"/>
  <c r="I18"/>
  <c r="J18"/>
  <c r="K18"/>
  <c r="I19"/>
  <c r="J19"/>
  <c r="K19"/>
  <c r="I20"/>
  <c r="I21"/>
  <c r="J21"/>
  <c r="K21"/>
  <c r="I22"/>
  <c r="J22"/>
  <c r="K22"/>
  <c r="N131" i="1"/>
  <c r="O131"/>
  <c r="P131"/>
  <c r="I131"/>
  <c r="J131"/>
  <c r="K131"/>
  <c r="I37" i="3"/>
  <c r="J37"/>
  <c r="K37"/>
  <c r="N145" i="2"/>
  <c r="O145"/>
  <c r="P145"/>
  <c r="I145"/>
  <c r="J145"/>
  <c r="K145"/>
  <c r="N144"/>
  <c r="O144"/>
  <c r="P144"/>
  <c r="I144"/>
  <c r="J144"/>
  <c r="K144"/>
  <c r="I114" i="1"/>
  <c r="J114"/>
  <c r="K114"/>
  <c r="N53" i="4"/>
  <c r="O53"/>
  <c r="P53"/>
  <c r="I53"/>
  <c r="J53"/>
  <c r="K53"/>
  <c r="I124" i="3"/>
  <c r="J124"/>
  <c r="K124"/>
  <c r="I27" i="5"/>
  <c r="J27"/>
  <c r="K27"/>
  <c r="I38" i="7"/>
  <c r="J38"/>
  <c r="K38"/>
  <c r="I12" i="5"/>
  <c r="J12"/>
  <c r="K12"/>
  <c r="N29" i="6"/>
  <c r="O29"/>
  <c r="P29"/>
  <c r="I70" i="3"/>
  <c r="J70"/>
  <c r="K70"/>
  <c r="N17" i="5"/>
  <c r="O17"/>
  <c r="P17"/>
  <c r="N30" i="6"/>
  <c r="O30"/>
  <c r="P30"/>
  <c r="N49" i="2"/>
  <c r="O49"/>
  <c r="P49"/>
  <c r="N68" i="4"/>
  <c r="O68"/>
  <c r="P68"/>
  <c r="I77" i="3"/>
  <c r="J77"/>
  <c r="K77"/>
  <c r="I106"/>
  <c r="N95"/>
  <c r="O95"/>
  <c r="P95"/>
  <c r="N9" i="6"/>
  <c r="O9"/>
  <c r="P9"/>
  <c r="I17" i="11"/>
  <c r="J17"/>
  <c r="K17"/>
  <c r="P2" i="7"/>
  <c r="G5"/>
  <c r="H5"/>
  <c r="L5"/>
  <c r="M5"/>
  <c r="P2" i="6"/>
  <c r="G5"/>
  <c r="H5"/>
  <c r="L5"/>
  <c r="M5"/>
  <c r="I28"/>
  <c r="J28"/>
  <c r="K28"/>
  <c r="P2" i="11"/>
  <c r="G5"/>
  <c r="H5"/>
  <c r="L5"/>
  <c r="M5"/>
  <c r="P2" i="5"/>
  <c r="G5"/>
  <c r="H5"/>
  <c r="L5"/>
  <c r="M5"/>
  <c r="Q1" i="4"/>
  <c r="G5"/>
  <c r="G65"/>
  <c r="L65"/>
  <c r="H5"/>
  <c r="H65"/>
  <c r="M65"/>
  <c r="L5"/>
  <c r="M5"/>
  <c r="I27"/>
  <c r="J27"/>
  <c r="K27"/>
  <c r="N33"/>
  <c r="O33"/>
  <c r="P33"/>
  <c r="Q46"/>
  <c r="P1" i="3"/>
  <c r="G5"/>
  <c r="H5"/>
  <c r="L5"/>
  <c r="M5"/>
  <c r="I17"/>
  <c r="J17"/>
  <c r="K17"/>
  <c r="I24"/>
  <c r="J24"/>
  <c r="K24"/>
  <c r="I34"/>
  <c r="J34"/>
  <c r="K34"/>
  <c r="N48"/>
  <c r="O48"/>
  <c r="P48"/>
  <c r="P61"/>
  <c r="N68"/>
  <c r="O68"/>
  <c r="P68"/>
  <c r="N71"/>
  <c r="O71"/>
  <c r="P71"/>
  <c r="N80"/>
  <c r="O80"/>
  <c r="P80"/>
  <c r="N83"/>
  <c r="O83"/>
  <c r="P83"/>
  <c r="N86"/>
  <c r="O86"/>
  <c r="P86"/>
  <c r="I92"/>
  <c r="J92"/>
  <c r="K92"/>
  <c r="I94"/>
  <c r="J94"/>
  <c r="K94"/>
  <c r="I100"/>
  <c r="J100"/>
  <c r="K100"/>
  <c r="I104"/>
  <c r="J104"/>
  <c r="K104"/>
  <c r="I112"/>
  <c r="J112"/>
  <c r="K112"/>
  <c r="I114"/>
  <c r="J114"/>
  <c r="K114"/>
  <c r="N114"/>
  <c r="O114"/>
  <c r="P114"/>
  <c r="N115"/>
  <c r="O115"/>
  <c r="P115"/>
  <c r="I123"/>
  <c r="J123"/>
  <c r="K123"/>
  <c r="Q129"/>
  <c r="G130"/>
  <c r="H130"/>
  <c r="L130"/>
  <c r="M130"/>
  <c r="I133"/>
  <c r="J133"/>
  <c r="K133"/>
  <c r="I139"/>
  <c r="J139"/>
  <c r="K139"/>
  <c r="N145"/>
  <c r="O145"/>
  <c r="P145"/>
  <c r="I154"/>
  <c r="J154"/>
  <c r="K154"/>
  <c r="I156"/>
  <c r="J156"/>
  <c r="K156"/>
  <c r="I164"/>
  <c r="J164"/>
  <c r="K164"/>
  <c r="N166"/>
  <c r="O166"/>
  <c r="P166"/>
  <c r="N169"/>
  <c r="O169"/>
  <c r="P169"/>
  <c r="Q185"/>
  <c r="Q2" i="2"/>
  <c r="G5"/>
  <c r="H5"/>
  <c r="L5"/>
  <c r="M5"/>
  <c r="I18"/>
  <c r="N46"/>
  <c r="O46"/>
  <c r="P46"/>
  <c r="N56"/>
  <c r="Q68"/>
  <c r="G72"/>
  <c r="H72"/>
  <c r="L72"/>
  <c r="M72"/>
  <c r="Q98"/>
  <c r="G100"/>
  <c r="H100"/>
  <c r="L100"/>
  <c r="M100"/>
  <c r="I112"/>
  <c r="J112"/>
  <c r="K112"/>
  <c r="N114"/>
  <c r="N132"/>
  <c r="O132"/>
  <c r="P132"/>
  <c r="Q155"/>
  <c r="L5" i="1"/>
  <c r="L125"/>
  <c r="M5"/>
  <c r="M125"/>
  <c r="I11"/>
  <c r="J11"/>
  <c r="K11"/>
  <c r="I14"/>
  <c r="N14"/>
  <c r="O14"/>
  <c r="P14"/>
  <c r="N18"/>
  <c r="O18"/>
  <c r="P18"/>
  <c r="I19"/>
  <c r="I21"/>
  <c r="J21"/>
  <c r="K21"/>
  <c r="N21"/>
  <c r="O21"/>
  <c r="P21"/>
  <c r="I23"/>
  <c r="J23"/>
  <c r="K23"/>
  <c r="N23"/>
  <c r="N26"/>
  <c r="N27"/>
  <c r="N28"/>
  <c r="N34"/>
  <c r="O34"/>
  <c r="P34"/>
  <c r="N35"/>
  <c r="I36"/>
  <c r="J36"/>
  <c r="I37"/>
  <c r="J37"/>
  <c r="K37"/>
  <c r="N43"/>
  <c r="N44"/>
  <c r="O44"/>
  <c r="P44"/>
  <c r="I50"/>
  <c r="J50"/>
  <c r="I61"/>
  <c r="J61"/>
  <c r="K61"/>
  <c r="N61"/>
  <c r="I64"/>
  <c r="J64"/>
  <c r="K64"/>
  <c r="Q72"/>
  <c r="I76"/>
  <c r="J76"/>
  <c r="K76"/>
  <c r="N76"/>
  <c r="O76"/>
  <c r="P76"/>
  <c r="I85"/>
  <c r="I87"/>
  <c r="I90"/>
  <c r="J90"/>
  <c r="K90"/>
  <c r="I92"/>
  <c r="J92"/>
  <c r="K92"/>
  <c r="I98"/>
  <c r="J98"/>
  <c r="K98"/>
  <c r="N103"/>
  <c r="O103"/>
  <c r="P103"/>
  <c r="I105"/>
  <c r="J105"/>
  <c r="K105"/>
  <c r="N105"/>
  <c r="O105"/>
  <c r="P105"/>
  <c r="N108"/>
  <c r="O108"/>
  <c r="P108"/>
  <c r="I109"/>
  <c r="J109"/>
  <c r="K109"/>
  <c r="N109"/>
  <c r="O109"/>
  <c r="P109"/>
  <c r="Q124"/>
  <c r="G125"/>
  <c r="H125"/>
  <c r="N130"/>
  <c r="I134"/>
  <c r="J134"/>
  <c r="K134"/>
  <c r="I136"/>
  <c r="J136"/>
  <c r="K136"/>
  <c r="I138"/>
  <c r="J138"/>
  <c r="K138"/>
  <c r="I140"/>
  <c r="J140"/>
  <c r="K140"/>
  <c r="N140"/>
  <c r="O140"/>
  <c r="P140"/>
  <c r="I142"/>
  <c r="J142"/>
  <c r="K142"/>
  <c r="I143"/>
  <c r="J143"/>
  <c r="K143"/>
  <c r="I145"/>
  <c r="J145"/>
  <c r="K145"/>
  <c r="N147"/>
  <c r="O147"/>
  <c r="P147"/>
  <c r="N128"/>
  <c r="O128"/>
  <c r="P128"/>
  <c r="N49"/>
  <c r="O49"/>
  <c r="P49"/>
  <c r="N87" i="2"/>
  <c r="O87"/>
  <c r="P87"/>
  <c r="I90" i="3"/>
  <c r="J90"/>
  <c r="K90"/>
  <c r="N12" i="5"/>
  <c r="O12"/>
  <c r="P12"/>
  <c r="I109" i="3"/>
  <c r="J109"/>
  <c r="K109"/>
  <c r="I96" i="1"/>
  <c r="J96"/>
  <c r="K96"/>
  <c r="I11" i="6"/>
  <c r="J11"/>
  <c r="K11"/>
  <c r="N112" i="1"/>
  <c r="O112"/>
  <c r="P112"/>
  <c r="I21" i="2"/>
  <c r="J21"/>
  <c r="K21"/>
  <c r="N21"/>
  <c r="O21"/>
  <c r="P21"/>
  <c r="N177" i="3"/>
  <c r="O177"/>
  <c r="P177"/>
  <c r="N56"/>
  <c r="O56"/>
  <c r="P56"/>
  <c r="N46" i="1"/>
  <c r="O46"/>
  <c r="P46"/>
  <c r="I39" i="7"/>
  <c r="J39"/>
  <c r="K39"/>
  <c r="N62"/>
  <c r="O62"/>
  <c r="P62"/>
  <c r="I15" i="4"/>
  <c r="J15"/>
  <c r="K15"/>
  <c r="I46" i="1"/>
  <c r="J46"/>
  <c r="K46"/>
  <c r="N107" i="2"/>
  <c r="O107"/>
  <c r="P107"/>
  <c r="N116" i="3"/>
  <c r="O116"/>
  <c r="P116"/>
  <c r="N39" i="7"/>
  <c r="O39"/>
  <c r="P39"/>
  <c r="N38"/>
  <c r="O38"/>
  <c r="P38"/>
  <c r="N40"/>
  <c r="O40"/>
  <c r="P40"/>
  <c r="I56" i="3"/>
  <c r="J56"/>
  <c r="K56"/>
  <c r="I62" i="7"/>
  <c r="J62"/>
  <c r="K62"/>
  <c r="I17" i="5"/>
  <c r="J17"/>
  <c r="K17"/>
  <c r="I10" i="7"/>
  <c r="J10"/>
  <c r="K10"/>
  <c r="K12"/>
  <c r="I11"/>
  <c r="J11"/>
  <c r="K11"/>
  <c r="N52" i="2"/>
  <c r="O52"/>
  <c r="P52"/>
  <c r="N89" i="3"/>
  <c r="O89"/>
  <c r="P89"/>
  <c r="N10" i="4"/>
  <c r="O10"/>
  <c r="P10"/>
  <c r="I177" i="3"/>
  <c r="J177"/>
  <c r="K177"/>
  <c r="I112" i="1"/>
  <c r="J112"/>
  <c r="K112"/>
  <c r="I128" i="2"/>
  <c r="J128"/>
  <c r="K128"/>
  <c r="N128"/>
  <c r="O128"/>
  <c r="P128"/>
  <c r="I111"/>
  <c r="J111"/>
  <c r="K111"/>
  <c r="N111"/>
  <c r="O111"/>
  <c r="P111"/>
  <c r="N40"/>
  <c r="O40"/>
  <c r="P40"/>
  <c r="N77"/>
  <c r="O77"/>
  <c r="P77"/>
  <c r="I167" i="3"/>
  <c r="J167"/>
  <c r="K167"/>
  <c r="N167"/>
  <c r="O167"/>
  <c r="P167"/>
  <c r="N174"/>
  <c r="O174"/>
  <c r="P174"/>
  <c r="N16"/>
  <c r="O16"/>
  <c r="P16"/>
  <c r="N122"/>
  <c r="O122"/>
  <c r="P122"/>
  <c r="N13" i="11"/>
  <c r="O13"/>
  <c r="P13"/>
  <c r="I94" i="1"/>
  <c r="J94"/>
  <c r="K94"/>
  <c r="N94"/>
  <c r="O94"/>
  <c r="P94"/>
  <c r="I83"/>
  <c r="J83"/>
  <c r="K83"/>
  <c r="I89"/>
  <c r="J89"/>
  <c r="K89"/>
  <c r="N83"/>
  <c r="O83"/>
  <c r="P83"/>
  <c r="N89"/>
  <c r="O89"/>
  <c r="P89"/>
  <c r="I15"/>
  <c r="J15"/>
  <c r="K15"/>
  <c r="N15"/>
  <c r="O15"/>
  <c r="P15"/>
  <c r="I42" i="4"/>
  <c r="J42"/>
  <c r="K42"/>
  <c r="I28" i="3"/>
  <c r="J28"/>
  <c r="K28"/>
  <c r="N146" i="1"/>
  <c r="O146"/>
  <c r="P146"/>
  <c r="N136" i="2"/>
  <c r="O136"/>
  <c r="P136"/>
  <c r="N14" i="4"/>
  <c r="O14"/>
  <c r="P14"/>
  <c r="I146" i="1"/>
  <c r="J146"/>
  <c r="K146"/>
  <c r="I14" i="4"/>
  <c r="J14"/>
  <c r="K14"/>
  <c r="I23"/>
  <c r="J23"/>
  <c r="K23"/>
  <c r="I138" i="3"/>
  <c r="J138"/>
  <c r="K138"/>
  <c r="I24" i="4"/>
  <c r="J24"/>
  <c r="K24"/>
  <c r="N98" i="3"/>
  <c r="O98"/>
  <c r="P98"/>
  <c r="N15" i="4"/>
  <c r="O15"/>
  <c r="P15"/>
  <c r="N33" i="6"/>
  <c r="O33"/>
  <c r="P33"/>
  <c r="I147" i="3"/>
  <c r="J147"/>
  <c r="K147"/>
  <c r="N9" i="4"/>
  <c r="O9"/>
  <c r="P9"/>
  <c r="N9" i="2"/>
  <c r="O9"/>
  <c r="P9"/>
  <c r="I11"/>
  <c r="J11"/>
  <c r="K11"/>
  <c r="I84"/>
  <c r="J84"/>
  <c r="K84"/>
  <c r="N138"/>
  <c r="O138"/>
  <c r="P138"/>
  <c r="N104"/>
  <c r="O104"/>
  <c r="P104"/>
  <c r="N15" i="3"/>
  <c r="O15"/>
  <c r="P15"/>
  <c r="I76"/>
  <c r="J76"/>
  <c r="K76"/>
  <c r="N77"/>
  <c r="O77"/>
  <c r="P77"/>
  <c r="I14"/>
  <c r="J14"/>
  <c r="K14"/>
  <c r="I136"/>
  <c r="J136"/>
  <c r="K136"/>
  <c r="N136"/>
  <c r="O136"/>
  <c r="P136"/>
  <c r="I101"/>
  <c r="J101"/>
  <c r="K101"/>
  <c r="I102"/>
  <c r="J102"/>
  <c r="K102"/>
  <c r="N63"/>
  <c r="O63"/>
  <c r="P63"/>
  <c r="I10"/>
  <c r="J10"/>
  <c r="K10"/>
  <c r="I57"/>
  <c r="J57"/>
  <c r="K57"/>
  <c r="N138"/>
  <c r="O138"/>
  <c r="P138"/>
  <c r="I118"/>
  <c r="J118"/>
  <c r="K118"/>
  <c r="I49"/>
  <c r="J49"/>
  <c r="K49"/>
  <c r="N74" i="1"/>
  <c r="O74"/>
  <c r="P74"/>
  <c r="I57"/>
  <c r="J57"/>
  <c r="K57"/>
  <c r="N100"/>
  <c r="O100"/>
  <c r="P100"/>
  <c r="I81"/>
  <c r="J81"/>
  <c r="K81"/>
  <c r="I54"/>
  <c r="J54"/>
  <c r="K54"/>
  <c r="I102"/>
  <c r="J102"/>
  <c r="K102"/>
  <c r="N70" i="3"/>
  <c r="O70"/>
  <c r="P70"/>
  <c r="I22" i="4"/>
  <c r="J22"/>
  <c r="K22"/>
  <c r="I24" i="6"/>
  <c r="J24"/>
  <c r="K24"/>
  <c r="I29"/>
  <c r="J29"/>
  <c r="K29"/>
  <c r="I30"/>
  <c r="J30"/>
  <c r="K30"/>
  <c r="I32"/>
  <c r="J32"/>
  <c r="K32"/>
  <c r="I33"/>
  <c r="J33"/>
  <c r="K33"/>
  <c r="I35"/>
  <c r="J35"/>
  <c r="K35"/>
  <c r="I8" i="1"/>
  <c r="J8"/>
  <c r="K8"/>
  <c r="I51" i="7"/>
  <c r="J51"/>
  <c r="K51"/>
  <c r="K52"/>
  <c r="K56"/>
  <c r="N27" i="5"/>
  <c r="O27"/>
  <c r="P27"/>
  <c r="I106" i="1"/>
  <c r="J106"/>
  <c r="K106"/>
  <c r="N106"/>
  <c r="O106"/>
  <c r="P106"/>
  <c r="N102"/>
  <c r="O102"/>
  <c r="P102"/>
  <c r="N171" i="3"/>
  <c r="O171"/>
  <c r="P171"/>
  <c r="N109"/>
  <c r="O109"/>
  <c r="P109"/>
  <c r="N70" i="4"/>
  <c r="O70"/>
  <c r="P70"/>
  <c r="I138" i="2"/>
  <c r="J138"/>
  <c r="K138"/>
  <c r="N17" i="11"/>
  <c r="O17"/>
  <c r="P17"/>
  <c r="I82" i="2"/>
  <c r="J82"/>
  <c r="K82"/>
  <c r="I41"/>
  <c r="J41"/>
  <c r="K41"/>
  <c r="N19" i="3"/>
  <c r="O19"/>
  <c r="P19"/>
  <c r="N12"/>
  <c r="O12"/>
  <c r="P12"/>
  <c r="N11"/>
  <c r="O11"/>
  <c r="P11"/>
  <c r="N43" i="4"/>
  <c r="O43"/>
  <c r="P43"/>
  <c r="I26"/>
  <c r="J26"/>
  <c r="K26"/>
  <c r="N21"/>
  <c r="O21"/>
  <c r="P21"/>
  <c r="I16"/>
  <c r="J16"/>
  <c r="K16"/>
  <c r="N14" i="2"/>
  <c r="O14"/>
  <c r="P14"/>
  <c r="I136"/>
  <c r="J136"/>
  <c r="K136"/>
  <c r="I16" i="6"/>
  <c r="J16"/>
  <c r="K16"/>
  <c r="I13" i="4"/>
  <c r="J13"/>
  <c r="K13"/>
  <c r="N30"/>
  <c r="O30"/>
  <c r="P30"/>
  <c r="P34"/>
  <c r="I57"/>
  <c r="J57"/>
  <c r="K57"/>
  <c r="N152" i="3"/>
  <c r="O152"/>
  <c r="P152"/>
  <c r="N33"/>
  <c r="O33"/>
  <c r="P33"/>
  <c r="N10" i="6"/>
  <c r="O10"/>
  <c r="P10"/>
  <c r="I24" i="1"/>
  <c r="J24"/>
  <c r="K24"/>
  <c r="N60"/>
  <c r="O60"/>
  <c r="P60"/>
  <c r="N24"/>
  <c r="O24"/>
  <c r="P24"/>
  <c r="I9" i="6"/>
  <c r="J9"/>
  <c r="K9"/>
  <c r="K20"/>
  <c r="K41"/>
  <c r="K193" i="3"/>
  <c r="I40" i="2"/>
  <c r="J40"/>
  <c r="K40"/>
  <c r="I18" i="4"/>
  <c r="J18"/>
  <c r="K18"/>
  <c r="N16" i="11"/>
  <c r="O16"/>
  <c r="P16"/>
  <c r="N24" i="4"/>
  <c r="O24"/>
  <c r="P24"/>
  <c r="I32"/>
  <c r="J32"/>
  <c r="K32"/>
  <c r="I40" i="1"/>
  <c r="J40"/>
  <c r="K40"/>
  <c r="N71" i="4"/>
  <c r="O71"/>
  <c r="P71"/>
  <c r="I67"/>
  <c r="J67"/>
  <c r="K67"/>
  <c r="N51" i="7"/>
  <c r="O51"/>
  <c r="P51"/>
  <c r="P52"/>
  <c r="I41" i="4"/>
  <c r="J41"/>
  <c r="K41"/>
  <c r="N96" i="1"/>
  <c r="O96"/>
  <c r="P96"/>
  <c r="N40"/>
  <c r="O40"/>
  <c r="P40"/>
  <c r="N61" i="2"/>
  <c r="O61"/>
  <c r="P61"/>
  <c r="N9" i="3"/>
  <c r="O9"/>
  <c r="P9"/>
  <c r="I62" i="2"/>
  <c r="J62"/>
  <c r="K62"/>
  <c r="N62"/>
  <c r="O62"/>
  <c r="P62"/>
  <c r="I152" i="3"/>
  <c r="J152"/>
  <c r="K152"/>
  <c r="I16"/>
  <c r="J16"/>
  <c r="K16"/>
  <c r="I122"/>
  <c r="J122"/>
  <c r="K122"/>
  <c r="N110"/>
  <c r="O110"/>
  <c r="P110"/>
  <c r="I171"/>
  <c r="J171"/>
  <c r="K171"/>
  <c r="N13"/>
  <c r="O13"/>
  <c r="P13"/>
  <c r="N79"/>
  <c r="O79"/>
  <c r="P79"/>
  <c r="I10" i="11"/>
  <c r="J10"/>
  <c r="K10"/>
  <c r="I13"/>
  <c r="J13"/>
  <c r="K13"/>
  <c r="I15"/>
  <c r="J15"/>
  <c r="K15"/>
  <c r="K27"/>
  <c r="K31"/>
  <c r="I28" i="8"/>
  <c r="N36" i="6"/>
  <c r="O36"/>
  <c r="P36"/>
  <c r="N28"/>
  <c r="O28"/>
  <c r="P28"/>
  <c r="I12" i="4"/>
  <c r="J12"/>
  <c r="K12"/>
  <c r="I25" i="7"/>
  <c r="J25"/>
  <c r="K25"/>
  <c r="K27"/>
  <c r="N10"/>
  <c r="O10"/>
  <c r="P10"/>
  <c r="P12"/>
  <c r="N12" i="1"/>
  <c r="O12"/>
  <c r="P12"/>
  <c r="I13" i="3"/>
  <c r="J13"/>
  <c r="K13"/>
  <c r="I25" i="5"/>
  <c r="J25"/>
  <c r="K25"/>
  <c r="N32" i="6"/>
  <c r="O32"/>
  <c r="P32"/>
  <c r="N24"/>
  <c r="O24"/>
  <c r="P24"/>
  <c r="I10"/>
  <c r="J10"/>
  <c r="K10"/>
  <c r="I141" i="2"/>
  <c r="J141"/>
  <c r="K141"/>
  <c r="I23" i="6"/>
  <c r="J23"/>
  <c r="K23"/>
  <c r="K25"/>
  <c r="K42"/>
  <c r="K161" i="2"/>
  <c r="N12" i="6"/>
  <c r="O12"/>
  <c r="P12"/>
  <c r="I26" i="3"/>
  <c r="J26"/>
  <c r="K26"/>
  <c r="I16" i="11"/>
  <c r="J16"/>
  <c r="K16"/>
  <c r="I77" i="2"/>
  <c r="J77"/>
  <c r="K77"/>
  <c r="I98" i="3"/>
  <c r="J98"/>
  <c r="K98"/>
  <c r="N133" i="1"/>
  <c r="O133"/>
  <c r="P133"/>
  <c r="N41" i="4"/>
  <c r="O41"/>
  <c r="P41"/>
  <c r="N11" i="6"/>
  <c r="O11"/>
  <c r="P11"/>
  <c r="N16"/>
  <c r="O16"/>
  <c r="P16"/>
  <c r="I25" i="4"/>
  <c r="J25"/>
  <c r="K25"/>
  <c r="I49" i="1"/>
  <c r="J49"/>
  <c r="K49"/>
  <c r="N59" i="4"/>
  <c r="O59"/>
  <c r="P59"/>
  <c r="N15" i="6"/>
  <c r="O15"/>
  <c r="P15"/>
  <c r="N17"/>
  <c r="O17"/>
  <c r="P17"/>
  <c r="I9" i="2"/>
  <c r="J9"/>
  <c r="K9"/>
  <c r="I12" i="1"/>
  <c r="J12"/>
  <c r="K12"/>
  <c r="I12" i="6"/>
  <c r="J12"/>
  <c r="K12"/>
  <c r="I15"/>
  <c r="J15"/>
  <c r="K15"/>
  <c r="N15" i="11"/>
  <c r="O15"/>
  <c r="P15"/>
  <c r="P27"/>
  <c r="P31"/>
  <c r="N28" i="8"/>
  <c r="I52" i="2"/>
  <c r="J52"/>
  <c r="K52"/>
  <c r="N90" i="3"/>
  <c r="O90"/>
  <c r="P90"/>
  <c r="I95"/>
  <c r="J95"/>
  <c r="K95"/>
  <c r="I41" i="1"/>
  <c r="J41"/>
  <c r="K41"/>
  <c r="I133"/>
  <c r="J133"/>
  <c r="K133"/>
  <c r="I89" i="3"/>
  <c r="J89"/>
  <c r="K89"/>
  <c r="I10" i="4"/>
  <c r="J10"/>
  <c r="K10"/>
  <c r="I70"/>
  <c r="J70"/>
  <c r="K70"/>
  <c r="N11" i="11"/>
  <c r="O11"/>
  <c r="P11"/>
  <c r="N23" i="6"/>
  <c r="O23"/>
  <c r="P23"/>
  <c r="I55" i="4"/>
  <c r="J55"/>
  <c r="K55"/>
  <c r="I68"/>
  <c r="J68"/>
  <c r="K68"/>
  <c r="N11" i="7"/>
  <c r="O11"/>
  <c r="P11"/>
  <c r="I71" i="4"/>
  <c r="J71"/>
  <c r="K71"/>
  <c r="N10" i="11"/>
  <c r="O10"/>
  <c r="P10"/>
  <c r="I40" i="7"/>
  <c r="J40"/>
  <c r="K40"/>
  <c r="N41" i="1"/>
  <c r="O41"/>
  <c r="P41"/>
  <c r="N57"/>
  <c r="O57"/>
  <c r="P57"/>
  <c r="N122" i="2"/>
  <c r="O122"/>
  <c r="P122"/>
  <c r="N81"/>
  <c r="O81"/>
  <c r="P81"/>
  <c r="N141"/>
  <c r="O141"/>
  <c r="P141"/>
  <c r="N140"/>
  <c r="O140"/>
  <c r="P140"/>
  <c r="P152"/>
  <c r="P160"/>
  <c r="P162"/>
  <c r="P165"/>
  <c r="P176"/>
  <c r="P182"/>
  <c r="N19" i="8"/>
  <c r="I55" i="2"/>
  <c r="J55"/>
  <c r="K55"/>
  <c r="N78"/>
  <c r="O78"/>
  <c r="P78"/>
  <c r="I107"/>
  <c r="J107"/>
  <c r="K107"/>
  <c r="N84"/>
  <c r="O84"/>
  <c r="P84"/>
  <c r="I49"/>
  <c r="J49"/>
  <c r="K49"/>
  <c r="I78"/>
  <c r="J78"/>
  <c r="K78"/>
  <c r="I31"/>
  <c r="J31"/>
  <c r="K31"/>
  <c r="N52" i="4"/>
  <c r="O52"/>
  <c r="P52"/>
  <c r="N42"/>
  <c r="O42"/>
  <c r="P42"/>
  <c r="N67"/>
  <c r="O67"/>
  <c r="P67"/>
  <c r="I17" i="2"/>
  <c r="J17"/>
  <c r="K17"/>
  <c r="N11"/>
  <c r="O11"/>
  <c r="P11"/>
  <c r="I142"/>
  <c r="J142"/>
  <c r="K142"/>
  <c r="N41"/>
  <c r="O41"/>
  <c r="P41"/>
  <c r="N17"/>
  <c r="O17"/>
  <c r="P17"/>
  <c r="I87"/>
  <c r="J87"/>
  <c r="K87"/>
  <c r="I75"/>
  <c r="J75"/>
  <c r="K75"/>
  <c r="I104"/>
  <c r="J104"/>
  <c r="K104"/>
  <c r="I61"/>
  <c r="J61"/>
  <c r="K61"/>
  <c r="N55"/>
  <c r="O55"/>
  <c r="P55"/>
  <c r="I73" i="3"/>
  <c r="J73"/>
  <c r="K73"/>
  <c r="N39"/>
  <c r="O39"/>
  <c r="P39"/>
  <c r="N34"/>
  <c r="O34"/>
  <c r="P34"/>
  <c r="N24"/>
  <c r="O24"/>
  <c r="P24"/>
  <c r="I79"/>
  <c r="J79"/>
  <c r="K79"/>
  <c r="I116"/>
  <c r="J116"/>
  <c r="K116"/>
  <c r="I33"/>
  <c r="J33"/>
  <c r="K33"/>
  <c r="I59"/>
  <c r="J59"/>
  <c r="K59"/>
  <c r="N22"/>
  <c r="O22"/>
  <c r="P22"/>
  <c r="N102"/>
  <c r="O102"/>
  <c r="P102"/>
  <c r="N87"/>
  <c r="O87"/>
  <c r="P87"/>
  <c r="I153"/>
  <c r="J153"/>
  <c r="K153"/>
  <c r="N28"/>
  <c r="O28"/>
  <c r="P28"/>
  <c r="N57"/>
  <c r="O57"/>
  <c r="P57"/>
  <c r="N118"/>
  <c r="O118"/>
  <c r="P118"/>
  <c r="N49"/>
  <c r="O49"/>
  <c r="P49"/>
  <c r="I31" i="1"/>
  <c r="J31"/>
  <c r="K31"/>
  <c r="N31"/>
  <c r="O31"/>
  <c r="P31"/>
  <c r="N8"/>
  <c r="O8"/>
  <c r="P8"/>
  <c r="I60"/>
  <c r="J60"/>
  <c r="K60"/>
  <c r="N13" i="4"/>
  <c r="O13"/>
  <c r="P13"/>
  <c r="N81" i="1"/>
  <c r="O81"/>
  <c r="P81"/>
  <c r="I13" i="5"/>
  <c r="J13"/>
  <c r="K13"/>
  <c r="I11"/>
  <c r="J11"/>
  <c r="K11"/>
  <c r="N50" i="4"/>
  <c r="O50"/>
  <c r="P50"/>
  <c r="N61"/>
  <c r="O61"/>
  <c r="P61"/>
  <c r="N17"/>
  <c r="O17"/>
  <c r="P17"/>
  <c r="N42" i="3"/>
  <c r="O42"/>
  <c r="P42"/>
  <c r="N20"/>
  <c r="O20"/>
  <c r="P20"/>
  <c r="I49" i="4"/>
  <c r="J49"/>
  <c r="K49"/>
  <c r="N27"/>
  <c r="O27"/>
  <c r="P27"/>
  <c r="I17" i="6"/>
  <c r="J17"/>
  <c r="K17"/>
  <c r="I63" i="3"/>
  <c r="J63"/>
  <c r="K63"/>
  <c r="N82" i="2"/>
  <c r="O82"/>
  <c r="P82"/>
  <c r="N31" i="6"/>
  <c r="O31"/>
  <c r="P31"/>
  <c r="I33" i="2"/>
  <c r="J33"/>
  <c r="K33"/>
  <c r="N148" i="1"/>
  <c r="O148"/>
  <c r="P148"/>
  <c r="N124" i="3"/>
  <c r="O124"/>
  <c r="P124"/>
  <c r="I60"/>
  <c r="J60"/>
  <c r="K60"/>
  <c r="I41"/>
  <c r="J41"/>
  <c r="K41"/>
  <c r="I31"/>
  <c r="J31"/>
  <c r="K31"/>
  <c r="N58" i="4"/>
  <c r="O58"/>
  <c r="P58"/>
  <c r="N12"/>
  <c r="O12"/>
  <c r="P12"/>
  <c r="I15" i="5"/>
  <c r="J15"/>
  <c r="K15"/>
  <c r="I11" i="11"/>
  <c r="J11"/>
  <c r="K11"/>
  <c r="N26" i="3"/>
  <c r="O26"/>
  <c r="P26"/>
  <c r="N33" i="2"/>
  <c r="O33"/>
  <c r="P33"/>
  <c r="N8" i="3"/>
  <c r="O8"/>
  <c r="P8"/>
  <c r="N57" i="4"/>
  <c r="O57"/>
  <c r="P57"/>
  <c r="I31" i="6"/>
  <c r="J31"/>
  <c r="K31"/>
  <c r="N45" i="3"/>
  <c r="O45"/>
  <c r="P45"/>
  <c r="N27"/>
  <c r="O27"/>
  <c r="P27"/>
  <c r="J106"/>
  <c r="K106"/>
  <c r="N165"/>
  <c r="O165"/>
  <c r="P165"/>
  <c r="N10"/>
  <c r="O10"/>
  <c r="P10"/>
  <c r="N50"/>
  <c r="O50"/>
  <c r="P50"/>
  <c r="I27" i="2"/>
  <c r="J27"/>
  <c r="K27"/>
  <c r="N19" i="4"/>
  <c r="O19"/>
  <c r="P19"/>
  <c r="N49"/>
  <c r="O49"/>
  <c r="P49"/>
  <c r="N16"/>
  <c r="O16"/>
  <c r="P16"/>
  <c r="J18" i="2"/>
  <c r="K18"/>
  <c r="I42" i="3"/>
  <c r="J42"/>
  <c r="K42"/>
  <c r="N55" i="4"/>
  <c r="O55"/>
  <c r="P55"/>
  <c r="I29" i="5"/>
  <c r="J29"/>
  <c r="K29"/>
  <c r="N25" i="4"/>
  <c r="O25"/>
  <c r="P25"/>
  <c r="N35" i="6"/>
  <c r="O35"/>
  <c r="P35"/>
  <c r="N106" i="3"/>
  <c r="O106"/>
  <c r="P106"/>
  <c r="I12" i="2"/>
  <c r="J12"/>
  <c r="K12"/>
  <c r="I26"/>
  <c r="J26"/>
  <c r="K26"/>
  <c r="I140"/>
  <c r="J140"/>
  <c r="K140"/>
  <c r="K152"/>
  <c r="K160"/>
  <c r="K162"/>
  <c r="K165"/>
  <c r="K176"/>
  <c r="K182"/>
  <c r="I19" i="8"/>
  <c r="N31" i="3"/>
  <c r="O31"/>
  <c r="P31"/>
  <c r="N20" i="1"/>
  <c r="O20"/>
  <c r="P20"/>
  <c r="N21" i="3"/>
  <c r="O21"/>
  <c r="P21"/>
  <c r="I148" i="1"/>
  <c r="J148"/>
  <c r="K148"/>
  <c r="O26"/>
  <c r="P26"/>
  <c r="N23" i="4"/>
  <c r="O23"/>
  <c r="P23"/>
  <c r="N18" i="5"/>
  <c r="O18"/>
  <c r="P18"/>
  <c r="I31" i="4"/>
  <c r="J31"/>
  <c r="K31"/>
  <c r="I9"/>
  <c r="J9"/>
  <c r="K9"/>
  <c r="N22"/>
  <c r="O22"/>
  <c r="P22"/>
  <c r="N18"/>
  <c r="O18"/>
  <c r="P18"/>
  <c r="I10" i="2"/>
  <c r="J10"/>
  <c r="K10"/>
  <c r="I14"/>
  <c r="J14"/>
  <c r="K14"/>
  <c r="N31"/>
  <c r="O31"/>
  <c r="P31"/>
  <c r="N107" i="3"/>
  <c r="O107"/>
  <c r="P107"/>
  <c r="N94"/>
  <c r="O94"/>
  <c r="P94"/>
  <c r="I176"/>
  <c r="J176"/>
  <c r="K176"/>
  <c r="I115"/>
  <c r="J115"/>
  <c r="K115"/>
  <c r="I71"/>
  <c r="J71"/>
  <c r="K71"/>
  <c r="I65"/>
  <c r="J65"/>
  <c r="K65"/>
  <c r="I64"/>
  <c r="J64"/>
  <c r="K64"/>
  <c r="I86"/>
  <c r="J86"/>
  <c r="K86"/>
  <c r="I87"/>
  <c r="J87"/>
  <c r="K87"/>
  <c r="I53"/>
  <c r="J53"/>
  <c r="K53"/>
  <c r="N14"/>
  <c r="O14"/>
  <c r="P14"/>
  <c r="I174"/>
  <c r="J174"/>
  <c r="K174"/>
  <c r="I80"/>
  <c r="J80"/>
  <c r="K80"/>
  <c r="N162"/>
  <c r="O162"/>
  <c r="P162"/>
  <c r="I110"/>
  <c r="J110"/>
  <c r="K110"/>
  <c r="I28" i="5"/>
  <c r="J28"/>
  <c r="K28"/>
  <c r="N36" i="4"/>
  <c r="O36"/>
  <c r="P36"/>
  <c r="I88" i="3"/>
  <c r="J88"/>
  <c r="K88"/>
  <c r="I52" i="4"/>
  <c r="J52"/>
  <c r="K52"/>
  <c r="N8" i="2"/>
  <c r="O8"/>
  <c r="P8"/>
  <c r="N17" i="3"/>
  <c r="O17"/>
  <c r="P17"/>
  <c r="I43" i="4"/>
  <c r="J43"/>
  <c r="K43"/>
  <c r="I38"/>
  <c r="J38"/>
  <c r="K38"/>
  <c r="I18" i="5"/>
  <c r="J18"/>
  <c r="K18"/>
  <c r="N26" i="2"/>
  <c r="O26"/>
  <c r="P26"/>
  <c r="N32" i="4"/>
  <c r="O32"/>
  <c r="P32"/>
  <c r="N31"/>
  <c r="O31"/>
  <c r="P31"/>
  <c r="N36" i="2"/>
  <c r="O36"/>
  <c r="P36"/>
  <c r="I74" i="3"/>
  <c r="J74"/>
  <c r="K74"/>
  <c r="I36" i="2"/>
  <c r="J36"/>
  <c r="K36"/>
  <c r="I61" i="4"/>
  <c r="J61"/>
  <c r="K61"/>
  <c r="N11" i="1"/>
  <c r="O11"/>
  <c r="P11"/>
  <c r="I81" i="2"/>
  <c r="J81"/>
  <c r="K81"/>
  <c r="N30" i="3"/>
  <c r="O30"/>
  <c r="P30"/>
  <c r="N10" i="2"/>
  <c r="O10"/>
  <c r="P10"/>
  <c r="N24"/>
  <c r="O24"/>
  <c r="P24"/>
  <c r="I17" i="4"/>
  <c r="J17"/>
  <c r="K17"/>
  <c r="N59" i="3"/>
  <c r="O59"/>
  <c r="P59"/>
  <c r="I37" i="4"/>
  <c r="J37"/>
  <c r="K37"/>
  <c r="I19"/>
  <c r="J19"/>
  <c r="K19"/>
  <c r="I122" i="2"/>
  <c r="J122"/>
  <c r="K122"/>
  <c r="I22"/>
  <c r="J22"/>
  <c r="K22"/>
  <c r="I59" i="4"/>
  <c r="J59"/>
  <c r="K59"/>
  <c r="N26"/>
  <c r="O26"/>
  <c r="P26"/>
  <c r="N24" i="5"/>
  <c r="O24"/>
  <c r="P24"/>
  <c r="I24"/>
  <c r="J24"/>
  <c r="K24"/>
  <c r="I103" i="2"/>
  <c r="J103"/>
  <c r="K103"/>
  <c r="N91"/>
  <c r="O91"/>
  <c r="P91"/>
  <c r="N75"/>
  <c r="O75"/>
  <c r="P75"/>
  <c r="N90"/>
  <c r="O90"/>
  <c r="P90"/>
  <c r="N80"/>
  <c r="O80"/>
  <c r="P80"/>
  <c r="N142"/>
  <c r="O142"/>
  <c r="P142"/>
  <c r="N19"/>
  <c r="O19"/>
  <c r="P19"/>
  <c r="I76"/>
  <c r="J76"/>
  <c r="K76"/>
  <c r="N126"/>
  <c r="O126"/>
  <c r="P126"/>
  <c r="N118"/>
  <c r="O118"/>
  <c r="P118"/>
  <c r="N110"/>
  <c r="O110"/>
  <c r="P110"/>
  <c r="N106"/>
  <c r="O106"/>
  <c r="P106"/>
  <c r="N103"/>
  <c r="O103"/>
  <c r="P103"/>
  <c r="I127"/>
  <c r="J127"/>
  <c r="K127"/>
  <c r="I114"/>
  <c r="J114"/>
  <c r="K114"/>
  <c r="I106"/>
  <c r="J106"/>
  <c r="K106"/>
  <c r="I86"/>
  <c r="J86"/>
  <c r="K86"/>
  <c r="I80"/>
  <c r="J80"/>
  <c r="K80"/>
  <c r="O56"/>
  <c r="P56"/>
  <c r="N27"/>
  <c r="O27"/>
  <c r="P27"/>
  <c r="I13"/>
  <c r="J13"/>
  <c r="K13"/>
  <c r="I25"/>
  <c r="J25"/>
  <c r="K25"/>
  <c r="N116"/>
  <c r="O116"/>
  <c r="P116"/>
  <c r="N129"/>
  <c r="O129"/>
  <c r="P129"/>
  <c r="N109"/>
  <c r="O109"/>
  <c r="P109"/>
  <c r="N89"/>
  <c r="O89"/>
  <c r="P89"/>
  <c r="N83"/>
  <c r="O83"/>
  <c r="P83"/>
  <c r="N76"/>
  <c r="O76"/>
  <c r="P76"/>
  <c r="P93"/>
  <c r="P95"/>
  <c r="P164"/>
  <c r="N86"/>
  <c r="O86"/>
  <c r="P86"/>
  <c r="I109"/>
  <c r="J109"/>
  <c r="K109"/>
  <c r="N10" i="1"/>
  <c r="O10"/>
  <c r="P10"/>
  <c r="I10"/>
  <c r="J10"/>
  <c r="K10"/>
  <c r="K50"/>
  <c r="I128"/>
  <c r="J128"/>
  <c r="K128"/>
  <c r="N38" i="2"/>
  <c r="O38"/>
  <c r="P38"/>
  <c r="I36" i="6"/>
  <c r="J36"/>
  <c r="K36"/>
  <c r="I134" i="2"/>
  <c r="J134"/>
  <c r="K134"/>
  <c r="I34"/>
  <c r="J34"/>
  <c r="K34"/>
  <c r="I120"/>
  <c r="J120"/>
  <c r="K120"/>
  <c r="I46"/>
  <c r="J46"/>
  <c r="K46"/>
  <c r="I30"/>
  <c r="J30"/>
  <c r="K30"/>
  <c r="N22"/>
  <c r="O22"/>
  <c r="P22"/>
  <c r="I115"/>
  <c r="J115"/>
  <c r="K115"/>
  <c r="N112"/>
  <c r="O112"/>
  <c r="P112"/>
  <c r="I19"/>
  <c r="J19"/>
  <c r="K19"/>
  <c r="N18"/>
  <c r="O18"/>
  <c r="P18"/>
  <c r="I84" i="3"/>
  <c r="J84"/>
  <c r="K84"/>
  <c r="I58" i="2"/>
  <c r="J58"/>
  <c r="K58"/>
  <c r="N29" i="5"/>
  <c r="O29"/>
  <c r="P29"/>
  <c r="N13"/>
  <c r="O13"/>
  <c r="P13"/>
  <c r="I85" i="3"/>
  <c r="J85"/>
  <c r="K85"/>
  <c r="I113" i="2"/>
  <c r="J113"/>
  <c r="K113"/>
  <c r="O114"/>
  <c r="P114"/>
  <c r="N30"/>
  <c r="O30"/>
  <c r="P30"/>
  <c r="I50" i="4"/>
  <c r="J50"/>
  <c r="K50"/>
  <c r="I48" i="2"/>
  <c r="J48"/>
  <c r="K48"/>
  <c r="I38"/>
  <c r="J38"/>
  <c r="K38"/>
  <c r="N23"/>
  <c r="O23"/>
  <c r="P23"/>
  <c r="I36" i="4"/>
  <c r="J36"/>
  <c r="K36"/>
  <c r="I21"/>
  <c r="J21"/>
  <c r="K21"/>
  <c r="J14" i="1"/>
  <c r="K14"/>
  <c r="N53" i="2"/>
  <c r="O53"/>
  <c r="P53"/>
  <c r="I89"/>
  <c r="J89"/>
  <c r="K89"/>
  <c r="N55" i="1"/>
  <c r="O55"/>
  <c r="P55"/>
  <c r="N34" i="2"/>
  <c r="O34"/>
  <c r="P34"/>
  <c r="N20"/>
  <c r="O20"/>
  <c r="P20"/>
  <c r="I56"/>
  <c r="J56"/>
  <c r="K56"/>
  <c r="N13"/>
  <c r="O13"/>
  <c r="P13"/>
  <c r="O23" i="1"/>
  <c r="P23"/>
  <c r="I18"/>
  <c r="J18"/>
  <c r="K18"/>
  <c r="I137" i="2"/>
  <c r="J137"/>
  <c r="K137"/>
  <c r="I83"/>
  <c r="J83"/>
  <c r="K83"/>
  <c r="N44"/>
  <c r="O44"/>
  <c r="P44"/>
  <c r="N134"/>
  <c r="O134"/>
  <c r="P134"/>
  <c r="I132"/>
  <c r="J132"/>
  <c r="K132"/>
  <c r="I129"/>
  <c r="J129"/>
  <c r="K129"/>
  <c r="N37" i="4"/>
  <c r="O37"/>
  <c r="P37"/>
  <c r="I33"/>
  <c r="J33"/>
  <c r="K33"/>
  <c r="N26" i="5"/>
  <c r="O26"/>
  <c r="P26"/>
  <c r="N52" i="1"/>
  <c r="O52"/>
  <c r="P52"/>
  <c r="I59" i="2"/>
  <c r="J59"/>
  <c r="K59"/>
  <c r="N87" i="1"/>
  <c r="O87"/>
  <c r="P87"/>
  <c r="I56"/>
  <c r="J56"/>
  <c r="K56"/>
  <c r="I29" i="2"/>
  <c r="J29"/>
  <c r="K29"/>
  <c r="K32"/>
  <c r="I8"/>
  <c r="J8"/>
  <c r="K8"/>
  <c r="N12"/>
  <c r="O12"/>
  <c r="P12"/>
  <c r="I43"/>
  <c r="J43"/>
  <c r="K43"/>
  <c r="I20"/>
  <c r="J20"/>
  <c r="K20"/>
  <c r="I125" i="3"/>
  <c r="J125"/>
  <c r="K125"/>
  <c r="I117"/>
  <c r="J117"/>
  <c r="K117"/>
  <c r="N60"/>
  <c r="O60"/>
  <c r="P60"/>
  <c r="I15"/>
  <c r="J15"/>
  <c r="K15"/>
  <c r="I165"/>
  <c r="J165"/>
  <c r="K165"/>
  <c r="I22"/>
  <c r="J22"/>
  <c r="K22"/>
  <c r="N101"/>
  <c r="O101"/>
  <c r="P101"/>
  <c r="N147"/>
  <c r="O147"/>
  <c r="P147"/>
  <c r="I11"/>
  <c r="J11"/>
  <c r="K11"/>
  <c r="I9"/>
  <c r="J9"/>
  <c r="K9"/>
  <c r="I8"/>
  <c r="J8"/>
  <c r="K8"/>
  <c r="I52" i="1"/>
  <c r="J52"/>
  <c r="K52"/>
  <c r="N111"/>
  <c r="O111"/>
  <c r="P111"/>
  <c r="N45"/>
  <c r="O45"/>
  <c r="P45"/>
  <c r="N54"/>
  <c r="O54"/>
  <c r="P54"/>
  <c r="N115"/>
  <c r="O115"/>
  <c r="P115"/>
  <c r="I115"/>
  <c r="J115"/>
  <c r="K115"/>
  <c r="I160" i="3"/>
  <c r="J160"/>
  <c r="K160"/>
  <c r="I145"/>
  <c r="J145"/>
  <c r="K145"/>
  <c r="I142"/>
  <c r="J142"/>
  <c r="K142"/>
  <c r="I148"/>
  <c r="J148"/>
  <c r="K148"/>
  <c r="I143"/>
  <c r="J143"/>
  <c r="K143"/>
  <c r="I83"/>
  <c r="J83"/>
  <c r="K83"/>
  <c r="N76"/>
  <c r="O76"/>
  <c r="P76"/>
  <c r="I30"/>
  <c r="J30"/>
  <c r="K30"/>
  <c r="I108" i="1"/>
  <c r="J108"/>
  <c r="K108"/>
  <c r="I118" i="2"/>
  <c r="J118"/>
  <c r="K118"/>
  <c r="I66" i="1"/>
  <c r="J66"/>
  <c r="K66"/>
  <c r="I28"/>
  <c r="J28"/>
  <c r="K28"/>
  <c r="N25" i="2"/>
  <c r="O25"/>
  <c r="P25"/>
  <c r="I39" i="4"/>
  <c r="J39"/>
  <c r="K39"/>
  <c r="I26" i="5"/>
  <c r="J26"/>
  <c r="K26"/>
  <c r="O35" i="1"/>
  <c r="P35"/>
  <c r="I32"/>
  <c r="J32"/>
  <c r="K32"/>
  <c r="N144" i="3"/>
  <c r="O144"/>
  <c r="P144"/>
  <c r="N113" i="2"/>
  <c r="O113"/>
  <c r="P113"/>
  <c r="I21" i="3"/>
  <c r="J21"/>
  <c r="K21"/>
  <c r="I74" i="1"/>
  <c r="J74"/>
  <c r="K74"/>
  <c r="N153" i="3"/>
  <c r="O153"/>
  <c r="P153"/>
  <c r="I161"/>
  <c r="J161"/>
  <c r="K161"/>
  <c r="I10" i="5"/>
  <c r="J10"/>
  <c r="K10"/>
  <c r="N41" i="3"/>
  <c r="O41"/>
  <c r="P41"/>
  <c r="I58" i="4"/>
  <c r="J58"/>
  <c r="K58"/>
  <c r="N10" i="5"/>
  <c r="O10"/>
  <c r="P10"/>
  <c r="P20"/>
  <c r="P35"/>
  <c r="I70" i="1"/>
  <c r="J70"/>
  <c r="K70"/>
  <c r="N127" i="2"/>
  <c r="O127"/>
  <c r="P127"/>
  <c r="N48" i="1"/>
  <c r="O48"/>
  <c r="P48"/>
  <c r="N148" i="3"/>
  <c r="O148"/>
  <c r="P148"/>
  <c r="I35"/>
  <c r="J35"/>
  <c r="K35"/>
  <c r="I14" i="5"/>
  <c r="J14"/>
  <c r="K14"/>
  <c r="I30" i="4"/>
  <c r="J30"/>
  <c r="K30"/>
  <c r="K34"/>
  <c r="K73"/>
  <c r="K79"/>
  <c r="J85" i="1"/>
  <c r="K85"/>
  <c r="N84"/>
  <c r="O84"/>
  <c r="P84"/>
  <c r="O61"/>
  <c r="P61"/>
  <c r="N78"/>
  <c r="O78"/>
  <c r="P78"/>
  <c r="I44"/>
  <c r="J44"/>
  <c r="K44"/>
  <c r="N48" i="2"/>
  <c r="O48"/>
  <c r="P48"/>
  <c r="I39" i="3"/>
  <c r="J39"/>
  <c r="K39"/>
  <c r="N39" i="4"/>
  <c r="O39"/>
  <c r="P39"/>
  <c r="N15" i="5"/>
  <c r="O15"/>
  <c r="P15"/>
  <c r="I12" i="3"/>
  <c r="J12"/>
  <c r="K12"/>
  <c r="N137"/>
  <c r="O137"/>
  <c r="P137"/>
  <c r="N136" i="1"/>
  <c r="O136"/>
  <c r="P136"/>
  <c r="I95"/>
  <c r="J95"/>
  <c r="K95"/>
  <c r="I80"/>
  <c r="J80"/>
  <c r="K80"/>
  <c r="I67"/>
  <c r="J67"/>
  <c r="K67"/>
  <c r="N115" i="2"/>
  <c r="O115"/>
  <c r="P115"/>
  <c r="N39" i="1"/>
  <c r="O39"/>
  <c r="P39"/>
  <c r="I91" i="2"/>
  <c r="J91"/>
  <c r="K91"/>
  <c r="N156" i="3"/>
  <c r="O156"/>
  <c r="P156"/>
  <c r="N121"/>
  <c r="O121"/>
  <c r="P121"/>
  <c r="I20"/>
  <c r="J20"/>
  <c r="K20"/>
  <c r="I58"/>
  <c r="J58"/>
  <c r="K58"/>
  <c r="I44" i="2"/>
  <c r="J44"/>
  <c r="K44"/>
  <c r="N64" i="3"/>
  <c r="O64"/>
  <c r="P64"/>
  <c r="N70" i="1"/>
  <c r="O70"/>
  <c r="P70"/>
  <c r="I43"/>
  <c r="J43"/>
  <c r="K43"/>
  <c r="K36"/>
  <c r="I30"/>
  <c r="J30"/>
  <c r="K30"/>
  <c r="I99"/>
  <c r="J99"/>
  <c r="K99"/>
  <c r="N63"/>
  <c r="O63"/>
  <c r="P63"/>
  <c r="I55"/>
  <c r="J55"/>
  <c r="K55"/>
  <c r="I45"/>
  <c r="J45"/>
  <c r="K45"/>
  <c r="N36"/>
  <c r="O36"/>
  <c r="P36"/>
  <c r="I34"/>
  <c r="J34"/>
  <c r="K34"/>
  <c r="N30"/>
  <c r="O30"/>
  <c r="P30"/>
  <c r="I9"/>
  <c r="J9"/>
  <c r="K9"/>
  <c r="I110" i="2"/>
  <c r="J110"/>
  <c r="K110"/>
  <c r="N149" i="3"/>
  <c r="O149"/>
  <c r="P149"/>
  <c r="N32" i="1"/>
  <c r="O32"/>
  <c r="P32"/>
  <c r="I26"/>
  <c r="J26"/>
  <c r="K26"/>
  <c r="I82"/>
  <c r="J82"/>
  <c r="K82"/>
  <c r="N67"/>
  <c r="O67"/>
  <c r="P67"/>
  <c r="N120" i="2"/>
  <c r="O120"/>
  <c r="P120"/>
  <c r="I23"/>
  <c r="J23"/>
  <c r="K23"/>
  <c r="I162" i="3"/>
  <c r="J162"/>
  <c r="K162"/>
  <c r="N14" i="5"/>
  <c r="O14"/>
  <c r="P14"/>
  <c r="O28" i="1"/>
  <c r="P28"/>
  <c r="N66"/>
  <c r="O66"/>
  <c r="P66"/>
  <c r="I35"/>
  <c r="J35"/>
  <c r="K35"/>
  <c r="N104" i="3"/>
  <c r="O104"/>
  <c r="P104"/>
  <c r="N100"/>
  <c r="O100"/>
  <c r="P100"/>
  <c r="N96"/>
  <c r="O96"/>
  <c r="P96"/>
  <c r="N92"/>
  <c r="O92"/>
  <c r="P92"/>
  <c r="N88"/>
  <c r="O88"/>
  <c r="P88"/>
  <c r="N92" i="1"/>
  <c r="O92"/>
  <c r="P92"/>
  <c r="N143" i="3"/>
  <c r="O143"/>
  <c r="P143"/>
  <c r="N142"/>
  <c r="O142"/>
  <c r="P142"/>
  <c r="N58"/>
  <c r="O58"/>
  <c r="P58"/>
  <c r="N53"/>
  <c r="O53"/>
  <c r="P53"/>
  <c r="N52"/>
  <c r="O52"/>
  <c r="P52"/>
  <c r="N114" i="1"/>
  <c r="O114"/>
  <c r="P114"/>
  <c r="K41" i="7"/>
  <c r="K48"/>
  <c r="O130" i="1"/>
  <c r="P130"/>
  <c r="I88"/>
  <c r="J88"/>
  <c r="K88"/>
  <c r="J87"/>
  <c r="K87"/>
  <c r="I39"/>
  <c r="J39"/>
  <c r="K39"/>
  <c r="N164" i="3"/>
  <c r="O164"/>
  <c r="P164"/>
  <c r="N73"/>
  <c r="O73"/>
  <c r="P73"/>
  <c r="I40"/>
  <c r="J40"/>
  <c r="K40"/>
  <c r="N37"/>
  <c r="O37"/>
  <c r="P37"/>
  <c r="N142" i="1"/>
  <c r="O142"/>
  <c r="P142"/>
  <c r="I25"/>
  <c r="J25"/>
  <c r="K25"/>
  <c r="I20"/>
  <c r="J20"/>
  <c r="K20"/>
  <c r="J19"/>
  <c r="K19"/>
  <c r="N137" i="2"/>
  <c r="O137"/>
  <c r="P137"/>
  <c r="I126"/>
  <c r="J126"/>
  <c r="K126"/>
  <c r="I172" i="3"/>
  <c r="J172"/>
  <c r="K172"/>
  <c r="I169"/>
  <c r="J169"/>
  <c r="K169"/>
  <c r="I168"/>
  <c r="J168"/>
  <c r="K168"/>
  <c r="N125"/>
  <c r="O125"/>
  <c r="P125"/>
  <c r="N123"/>
  <c r="O123"/>
  <c r="P123"/>
  <c r="N119"/>
  <c r="O119"/>
  <c r="P119"/>
  <c r="N113"/>
  <c r="O113"/>
  <c r="P113"/>
  <c r="I81"/>
  <c r="J81"/>
  <c r="K81"/>
  <c r="I69"/>
  <c r="J69"/>
  <c r="K69"/>
  <c r="I68"/>
  <c r="J68"/>
  <c r="K68"/>
  <c r="N25" i="5"/>
  <c r="O25"/>
  <c r="P25"/>
  <c r="N28"/>
  <c r="O28"/>
  <c r="P28"/>
  <c r="N11"/>
  <c r="O11"/>
  <c r="P11"/>
  <c r="N133" i="3"/>
  <c r="O133"/>
  <c r="P133"/>
  <c r="I166"/>
  <c r="J166"/>
  <c r="K166"/>
  <c r="N161"/>
  <c r="O161"/>
  <c r="P161"/>
  <c r="N160"/>
  <c r="O160"/>
  <c r="P160"/>
  <c r="N154"/>
  <c r="O154"/>
  <c r="P154"/>
  <c r="I48"/>
  <c r="J48"/>
  <c r="K48"/>
  <c r="I45"/>
  <c r="J45"/>
  <c r="K45"/>
  <c r="I119"/>
  <c r="J119"/>
  <c r="K119"/>
  <c r="N176"/>
  <c r="O176"/>
  <c r="P176"/>
  <c r="I144"/>
  <c r="J144"/>
  <c r="K144"/>
  <c r="I19"/>
  <c r="J19"/>
  <c r="K19"/>
  <c r="I46"/>
  <c r="J46"/>
  <c r="K46"/>
  <c r="I50"/>
  <c r="J50"/>
  <c r="K50"/>
  <c r="N46"/>
  <c r="O46"/>
  <c r="P46"/>
  <c r="I27"/>
  <c r="J27"/>
  <c r="K27"/>
  <c r="N138" i="1"/>
  <c r="O138"/>
  <c r="P138"/>
  <c r="N131" i="2"/>
  <c r="O131"/>
  <c r="P131"/>
  <c r="I149" i="1"/>
  <c r="J149"/>
  <c r="K149"/>
  <c r="I84"/>
  <c r="J84"/>
  <c r="K84"/>
  <c r="I116" i="2"/>
  <c r="J116"/>
  <c r="K116"/>
  <c r="N95" i="1"/>
  <c r="O95"/>
  <c r="P95"/>
  <c r="N82"/>
  <c r="O82"/>
  <c r="P82"/>
  <c r="N80"/>
  <c r="O80"/>
  <c r="P80"/>
  <c r="O27"/>
  <c r="P27"/>
  <c r="N9"/>
  <c r="O9"/>
  <c r="P9"/>
  <c r="N88"/>
  <c r="O88"/>
  <c r="P88"/>
  <c r="N77"/>
  <c r="O77"/>
  <c r="P77"/>
  <c r="N56"/>
  <c r="O56"/>
  <c r="P56"/>
  <c r="O43"/>
  <c r="P43"/>
  <c r="I121" i="3"/>
  <c r="J121"/>
  <c r="K121"/>
  <c r="N65"/>
  <c r="O65"/>
  <c r="P65"/>
  <c r="N69"/>
  <c r="O69"/>
  <c r="P69"/>
  <c r="N40"/>
  <c r="O40"/>
  <c r="P40"/>
  <c r="K58" i="7"/>
  <c r="N134" i="1"/>
  <c r="O134"/>
  <c r="P134"/>
  <c r="N145"/>
  <c r="O145"/>
  <c r="P145"/>
  <c r="I130"/>
  <c r="J130"/>
  <c r="K130"/>
  <c r="I149" i="3"/>
  <c r="J149"/>
  <c r="K149"/>
  <c r="I113"/>
  <c r="J113"/>
  <c r="K113"/>
  <c r="N74"/>
  <c r="O74"/>
  <c r="P74"/>
  <c r="I137"/>
  <c r="J137"/>
  <c r="K137"/>
  <c r="N117"/>
  <c r="O117"/>
  <c r="P117"/>
  <c r="I78" i="1"/>
  <c r="J78"/>
  <c r="K78"/>
  <c r="N64"/>
  <c r="O64"/>
  <c r="P64"/>
  <c r="N25"/>
  <c r="O25"/>
  <c r="P25"/>
  <c r="N19"/>
  <c r="O19"/>
  <c r="P19"/>
  <c r="N58" i="2"/>
  <c r="O58"/>
  <c r="P58"/>
  <c r="I53"/>
  <c r="J53"/>
  <c r="K53"/>
  <c r="N43"/>
  <c r="O43"/>
  <c r="P43"/>
  <c r="I96" i="3"/>
  <c r="J96"/>
  <c r="K96"/>
  <c r="N81"/>
  <c r="O81"/>
  <c r="P81"/>
  <c r="N38" i="4"/>
  <c r="O38"/>
  <c r="P38"/>
  <c r="N25" i="7"/>
  <c r="O25"/>
  <c r="P25"/>
  <c r="P27"/>
  <c r="N35" i="3"/>
  <c r="O35"/>
  <c r="P35"/>
  <c r="I147" i="1"/>
  <c r="J147"/>
  <c r="K147"/>
  <c r="N99"/>
  <c r="O99"/>
  <c r="P99"/>
  <c r="I103"/>
  <c r="J103"/>
  <c r="K103"/>
  <c r="N90"/>
  <c r="O90"/>
  <c r="P90"/>
  <c r="N50"/>
  <c r="O50"/>
  <c r="P50"/>
  <c r="I48"/>
  <c r="J48"/>
  <c r="K48"/>
  <c r="I90" i="2"/>
  <c r="J90"/>
  <c r="K90"/>
  <c r="K93"/>
  <c r="K95"/>
  <c r="K164"/>
  <c r="N168" i="3"/>
  <c r="O168"/>
  <c r="P168"/>
  <c r="N29" i="2"/>
  <c r="O29"/>
  <c r="P29"/>
  <c r="P32"/>
  <c r="N139" i="3"/>
  <c r="O139"/>
  <c r="P139"/>
  <c r="N85"/>
  <c r="O85"/>
  <c r="P85"/>
  <c r="I52"/>
  <c r="J52"/>
  <c r="K52"/>
  <c r="I107"/>
  <c r="J107"/>
  <c r="K107"/>
  <c r="I100" i="1"/>
  <c r="J100"/>
  <c r="K100"/>
  <c r="K32" i="7"/>
  <c r="K29"/>
  <c r="K69"/>
  <c r="K67"/>
  <c r="P58"/>
  <c r="P57"/>
  <c r="P55"/>
  <c r="P59"/>
  <c r="P56"/>
  <c r="P54"/>
  <c r="P68"/>
  <c r="P69"/>
  <c r="P66"/>
  <c r="P67"/>
  <c r="P64"/>
  <c r="P65"/>
  <c r="K55"/>
  <c r="K33"/>
  <c r="K30"/>
  <c r="K45"/>
  <c r="K31"/>
  <c r="K59"/>
  <c r="K44"/>
  <c r="K54"/>
  <c r="K34"/>
  <c r="K57"/>
  <c r="K68"/>
  <c r="K66"/>
  <c r="K64"/>
  <c r="N98" i="1"/>
  <c r="O98"/>
  <c r="P98"/>
  <c r="K46" i="7"/>
  <c r="K65"/>
  <c r="P37" i="6"/>
  <c r="P43"/>
  <c r="P161" i="1"/>
  <c r="P20" i="6"/>
  <c r="P41"/>
  <c r="P193" i="3"/>
  <c r="N85" i="1"/>
  <c r="O85"/>
  <c r="P85"/>
  <c r="I24" i="2"/>
  <c r="J24"/>
  <c r="K24"/>
  <c r="N37" i="1"/>
  <c r="O37"/>
  <c r="P37"/>
  <c r="I77"/>
  <c r="J77"/>
  <c r="K77"/>
  <c r="N59" i="2"/>
  <c r="O59"/>
  <c r="P59"/>
  <c r="N149" i="1"/>
  <c r="O149"/>
  <c r="P149"/>
  <c r="N143"/>
  <c r="O143"/>
  <c r="P143"/>
  <c r="I111"/>
  <c r="J111"/>
  <c r="K111"/>
  <c r="I63"/>
  <c r="J63"/>
  <c r="K63"/>
  <c r="I27"/>
  <c r="J27"/>
  <c r="K27"/>
  <c r="K117"/>
  <c r="K159"/>
  <c r="I131" i="2"/>
  <c r="J131"/>
  <c r="K131"/>
  <c r="N172" i="3"/>
  <c r="O172"/>
  <c r="P172"/>
  <c r="N112"/>
  <c r="O112"/>
  <c r="P112"/>
  <c r="N84"/>
  <c r="O84"/>
  <c r="P84"/>
  <c r="K127"/>
  <c r="K191"/>
  <c r="P127"/>
  <c r="P191"/>
  <c r="K182"/>
  <c r="K192"/>
  <c r="P117" i="1"/>
  <c r="P159"/>
  <c r="P162"/>
  <c r="P173"/>
  <c r="P151"/>
  <c r="P160"/>
  <c r="K20" i="5"/>
  <c r="K35"/>
  <c r="P64" i="2"/>
  <c r="P66"/>
  <c r="P159"/>
  <c r="P13" i="7"/>
  <c r="P14"/>
  <c r="P29"/>
  <c r="P34"/>
  <c r="P32"/>
  <c r="P33"/>
  <c r="P31"/>
  <c r="P30"/>
  <c r="K151" i="1"/>
  <c r="K160"/>
  <c r="K162"/>
  <c r="K173"/>
  <c r="K13" i="7"/>
  <c r="K14"/>
  <c r="K64" i="2"/>
  <c r="K66"/>
  <c r="K159"/>
  <c r="P73" i="4"/>
  <c r="P79"/>
  <c r="P182" i="3"/>
  <c r="P192"/>
  <c r="K34" i="5"/>
  <c r="P34"/>
  <c r="K47" i="7"/>
  <c r="K43"/>
  <c r="P25" i="6"/>
  <c r="P42"/>
  <c r="P161" i="2"/>
  <c r="K37" i="6"/>
  <c r="K43"/>
  <c r="K161" i="1"/>
  <c r="P41" i="7"/>
  <c r="K195" i="3"/>
  <c r="K207"/>
  <c r="K213"/>
  <c r="I16" i="8"/>
  <c r="K194" i="3"/>
  <c r="K38" i="5"/>
  <c r="K47"/>
  <c r="P18" i="7"/>
  <c r="P21"/>
  <c r="P16"/>
  <c r="P17"/>
  <c r="P73"/>
  <c r="P209" i="3"/>
  <c r="P20" i="7"/>
  <c r="P19"/>
  <c r="P195" i="3"/>
  <c r="P207"/>
  <c r="P213"/>
  <c r="N16" i="8"/>
  <c r="K18" i="7"/>
  <c r="K74"/>
  <c r="K178" i="2"/>
  <c r="K21" i="7"/>
  <c r="K77"/>
  <c r="K29" i="11"/>
  <c r="K20" i="7"/>
  <c r="K76"/>
  <c r="K49" i="5"/>
  <c r="K19" i="7"/>
  <c r="K75"/>
  <c r="K81" i="4"/>
  <c r="K83"/>
  <c r="I22" i="8"/>
  <c r="K16" i="7"/>
  <c r="K72"/>
  <c r="K175" i="1"/>
  <c r="K179"/>
  <c r="I13" i="8"/>
  <c r="K17" i="7"/>
  <c r="K73"/>
  <c r="K209" i="3"/>
  <c r="P48" i="7"/>
  <c r="P46"/>
  <c r="P45"/>
  <c r="P44"/>
  <c r="P43"/>
  <c r="P47"/>
  <c r="P38" i="5"/>
  <c r="P47"/>
  <c r="P194" i="3"/>
  <c r="P72" i="7"/>
  <c r="P175" i="1"/>
  <c r="P179"/>
  <c r="N13" i="8"/>
  <c r="K53" i="5"/>
  <c r="I25" i="8"/>
  <c r="P53" i="5"/>
  <c r="N25" i="8"/>
  <c r="P75" i="7"/>
  <c r="P81" i="4"/>
  <c r="P83"/>
  <c r="N22" i="8"/>
  <c r="P77" i="7"/>
  <c r="P29" i="11"/>
  <c r="P76" i="7"/>
  <c r="P49" i="5"/>
  <c r="P74" i="7"/>
  <c r="P178" i="2"/>
</calcChain>
</file>

<file path=xl/sharedStrings.xml><?xml version="1.0" encoding="utf-8"?>
<sst xmlns="http://schemas.openxmlformats.org/spreadsheetml/2006/main" count="1864" uniqueCount="522">
  <si>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</si>
  <si>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</si>
  <si>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</si>
  <si>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</si>
  <si>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</si>
  <si>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</si>
  <si>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</si>
  <si>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</si>
  <si>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</si>
  <si>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</si>
  <si>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</si>
  <si>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</si>
  <si>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</si>
  <si>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</si>
  <si>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</si>
  <si>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</si>
  <si>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</si>
  <si>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</si>
  <si>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</si>
  <si>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</si>
  <si>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</si>
  <si>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</si>
  <si>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</si>
  <si>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</si>
  <si>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</si>
  <si>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</si>
  <si>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</si>
  <si>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</si>
  <si>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</si>
  <si>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</si>
  <si>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</si>
  <si>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</si>
  <si>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</si>
  <si>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</si>
  <si>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</si>
  <si>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</si>
  <si>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</si>
  <si>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</si>
  <si>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</si>
  <si>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</si>
  <si>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</si>
  <si>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</si>
  <si>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</si>
  <si>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</si>
  <si>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</si>
  <si>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</si>
  <si>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</si>
  <si>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</si>
  <si>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</si>
  <si>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</si>
  <si>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</si>
  <si>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</si>
  <si>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</si>
  <si>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</si>
  <si>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</si>
  <si>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</si>
  <si>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</si>
  <si>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</si>
  <si>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</si>
  <si>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</si>
  <si>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</si>
  <si>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</si>
  <si>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</si>
  <si>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</si>
  <si>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</si>
  <si>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</si>
  <si>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</si>
  <si>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</si>
  <si>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</si>
  <si>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</si>
  <si>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</si>
  <si>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</si>
  <si>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</si>
  <si>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</si>
  <si>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</si>
  <si>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</si>
  <si>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</si>
  <si>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</si>
  <si>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</si>
  <si>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</si>
  <si>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</si>
  <si>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</si>
  <si>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</si>
  <si>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</si>
  <si>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</si>
  <si>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</si>
  <si>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</si>
  <si>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</si>
  <si>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</si>
  <si>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</si>
  <si>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</si>
  <si>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</si>
  <si>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</si>
  <si>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</si>
  <si>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</si>
  <si>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</si>
  <si>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</si>
  <si>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</si>
  <si>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</si>
  <si>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</si>
  <si>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</si>
  <si>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</si>
  <si>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</si>
  <si>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</si>
  <si>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</si>
  <si>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</si>
  <si>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</si>
  <si>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</si>
  <si>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</si>
  <si>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</si>
  <si>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</si>
  <si>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</si>
  <si>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</si>
  <si>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</si>
  <si>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</si>
  <si>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</si>
  <si>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</si>
  <si>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</si>
  <si>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</si>
  <si>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</si>
  <si>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</si>
  <si>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50MVA Tx.3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</si>
  <si>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</si>
  <si>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</si>
  <si>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</si>
  <si>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</si>
  <si>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</si>
  <si>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</si>
  <si>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</si>
  <si>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</si>
  <si>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</si>
  <si>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</si>
  <si>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</si>
  <si>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</si>
  <si>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</si>
  <si>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</si>
  <si>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</si>
  <si>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</si>
  <si>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</si>
  <si>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</si>
  <si>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</si>
  <si>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</si>
  <si>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</si>
  <si>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</si>
  <si>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</si>
  <si>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</si>
  <si>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</si>
  <si>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</si>
  <si>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</si>
  <si>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</si>
  <si>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</si>
  <si>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</si>
  <si>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</si>
  <si>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</si>
  <si>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</si>
  <si>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</si>
  <si>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</si>
  <si>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</si>
  <si>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</si>
  <si>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</si>
  <si>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</si>
  <si>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</si>
  <si>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</si>
  <si>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</si>
  <si>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</si>
  <si>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</si>
  <si>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</si>
  <si>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</si>
  <si>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</si>
  <si>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</si>
  <si>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</si>
  <si>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</si>
  <si>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VIDYUT BHAWAN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</si>
  <si>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</si>
  <si>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</si>
  <si>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</si>
  <si>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</si>
  <si>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</si>
  <si>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</si>
  <si>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</si>
  <si>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</si>
  <si>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</si>
  <si>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</si>
  <si>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</si>
  <si>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</si>
  <si>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</si>
  <si>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</si>
  <si>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</si>
  <si>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</si>
  <si>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</si>
  <si>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</si>
  <si>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</si>
  <si>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VIDYUT BHAWAN (exp)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</si>
  <si>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</si>
  <si>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</si>
  <si>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</si>
  <si>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</si>
  <si>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</si>
  <si>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</si>
  <si>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</si>
  <si>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</si>
  <si>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</si>
  <si>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</si>
  <si>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</si>
  <si>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</si>
  <si>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</si>
  <si>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</si>
  <si>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</si>
  <si>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</si>
  <si>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</si>
  <si>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</si>
  <si>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</si>
  <si>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</si>
  <si>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</si>
  <si>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</si>
  <si>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</si>
  <si>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</si>
  <si>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</si>
  <si>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</si>
  <si>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</si>
  <si>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</si>
  <si>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</si>
  <si>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</si>
  <si>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</si>
  <si>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</si>
  <si>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</si>
  <si>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</si>
  <si>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</si>
  <si>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</si>
  <si>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</si>
  <si>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</si>
  <si>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</si>
  <si>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</si>
  <si>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</si>
  <si>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</si>
  <si>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</si>
  <si>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</si>
  <si>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</si>
  <si>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</si>
  <si>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</si>
  <si>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</si>
  <si>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</si>
  <si>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</si>
  <si>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</si>
  <si>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</si>
  <si>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</si>
  <si>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</si>
  <si>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</si>
  <si>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</si>
  <si>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</si>
  <si>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</si>
  <si>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</si>
  <si>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</si>
  <si>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</si>
  <si>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</si>
  <si>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</si>
  <si>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</si>
  <si>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</si>
  <si>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</si>
  <si>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</si>
  <si>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</si>
  <si>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</si>
  <si>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</si>
  <si>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</si>
  <si>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</si>
  <si>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</si>
  <si>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</si>
  <si>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</si>
  <si>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</si>
  <si>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</si>
  <si>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</si>
  <si>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</si>
  <si>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</si>
  <si>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</si>
  <si>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</si>
  <si>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</si>
  <si>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</si>
  <si>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</si>
  <si>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</si>
  <si>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</si>
  <si>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</si>
  <si>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</si>
  <si>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</si>
  <si>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</si>
  <si>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</si>
  <si>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</si>
  <si>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</si>
  <si>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</si>
  <si>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</si>
  <si>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</si>
  <si>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</si>
  <si>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</si>
  <si>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</si>
  <si>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</si>
  <si>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</si>
  <si>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</si>
  <si>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</si>
  <si>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</si>
  <si>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</si>
  <si>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</si>
  <si>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</si>
  <si>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</si>
  <si>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STG-III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</si>
  <si>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</si>
  <si>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</si>
  <si>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</si>
  <si>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</si>
  <si>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</si>
  <si>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</si>
  <si>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</si>
  <si>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</si>
  <si>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</si>
  <si>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</si>
  <si>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</si>
  <si>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</si>
  <si>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</si>
  <si>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</si>
  <si>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</si>
  <si>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</si>
  <si>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</si>
  <si>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</si>
  <si>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</si>
  <si>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</si>
  <si>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</si>
  <si>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</si>
  <si>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</si>
  <si>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</si>
  <si>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221 kV DMRC #1</t>
  </si>
  <si>
    <t>221 kV DMRC #2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</si>
  <si>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</si>
  <si>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</si>
  <si>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</si>
  <si>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</si>
  <si>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</si>
  <si>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</si>
  <si>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</si>
  <si>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</si>
  <si>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</si>
  <si>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</si>
  <si>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</si>
  <si>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</si>
  <si>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</si>
  <si>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</si>
  <si>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</si>
  <si>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</si>
  <si>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</si>
  <si>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</si>
  <si>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</si>
  <si>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</si>
  <si>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</si>
  <si>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</si>
  <si>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</si>
  <si>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</si>
  <si>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</si>
  <si>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</si>
  <si>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</si>
  <si>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</si>
  <si>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</si>
  <si>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</si>
  <si>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</si>
  <si>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</si>
  <si>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</si>
  <si>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</si>
  <si>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</si>
  <si>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</si>
  <si>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</si>
  <si>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</si>
  <si>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</si>
  <si>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</si>
  <si>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</si>
  <si>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</si>
  <si>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</si>
  <si>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</si>
  <si>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</si>
  <si>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</si>
  <si>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</si>
  <si>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</si>
  <si>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</si>
  <si>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</si>
  <si>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</si>
  <si>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</si>
  <si>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</si>
  <si>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</si>
  <si>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Tx.2 (33 KV)-Ckt No.3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</si>
  <si>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</si>
  <si>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</si>
  <si>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</si>
  <si>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</si>
  <si>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</si>
  <si>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</si>
  <si>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</si>
  <si>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BAY No 616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</si>
  <si>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</si>
  <si>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</si>
  <si>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</si>
  <si>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</si>
  <si>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</si>
  <si>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</si>
  <si>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</si>
  <si>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</si>
  <si>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</si>
  <si>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</si>
  <si>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</si>
  <si>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</si>
  <si>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</si>
  <si>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</si>
  <si>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</si>
  <si>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</si>
  <si>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</si>
  <si>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</si>
  <si>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</si>
  <si>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</si>
  <si>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</si>
  <si>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</si>
  <si>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</si>
  <si>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</si>
  <si>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</si>
  <si>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</si>
  <si>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</si>
  <si>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</si>
  <si>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</si>
  <si>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</si>
  <si>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</si>
  <si>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</si>
  <si>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</si>
  <si>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</si>
  <si>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</si>
  <si>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</si>
  <si>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</si>
  <si>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</si>
  <si>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</si>
  <si>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</si>
  <si>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</si>
  <si>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</si>
  <si>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</si>
  <si>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</si>
  <si>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</si>
  <si>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</si>
  <si>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</si>
  <si>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</si>
  <si>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Q00263398</t>
  </si>
  <si>
    <t>SECURE</t>
  </si>
  <si>
    <t>Q00263402</t>
  </si>
  <si>
    <t>Q00263400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</si>
  <si>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</si>
  <si>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</si>
  <si>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</si>
  <si>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</si>
  <si>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</si>
  <si>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</si>
  <si>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</si>
  <si>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</si>
  <si>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</si>
  <si>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</si>
  <si>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</si>
  <si>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</si>
  <si>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</si>
  <si>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</si>
  <si>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</si>
  <si>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</si>
  <si>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</si>
  <si>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</si>
  <si>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</si>
  <si>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</si>
  <si>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</si>
  <si>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</si>
  <si>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</si>
  <si>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</si>
  <si>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</si>
  <si>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</si>
  <si>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</si>
  <si>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</si>
  <si>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</si>
  <si>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</si>
  <si>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</si>
  <si>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</si>
  <si>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</si>
  <si>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</si>
  <si>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</si>
  <si>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</si>
  <si>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</si>
  <si>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</si>
  <si>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</si>
  <si>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</si>
  <si>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</si>
  <si>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</si>
  <si>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</si>
  <si>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</si>
  <si>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</si>
  <si>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JUNE-2023</t>
  </si>
  <si>
    <t xml:space="preserve">                                      PERIOD 1st JUNE-2023 TO 30st  JUNE-2023</t>
  </si>
  <si>
    <t>INTIAL READING 01/06/2023</t>
  </si>
  <si>
    <t>FINAL READING 30/06/2023</t>
  </si>
  <si>
    <t>w.e.f 13.06.2023</t>
  </si>
  <si>
    <t>Y0357821</t>
  </si>
  <si>
    <t>w.e.f 08.06.2023</t>
  </si>
  <si>
    <t>upto 26.06.2023</t>
  </si>
  <si>
    <t>Assessment 11 days</t>
  </si>
  <si>
    <t>assessment sept-22 to march-23 due to wrong MF.</t>
  </si>
  <si>
    <t>assessment 5 days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</si>
  <si>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</si>
  <si>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</si>
  <si>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</si>
  <si>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</si>
  <si>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</si>
  <si>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</si>
  <si>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</si>
  <si>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</si>
  <si>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FED FROM BRPL(RLY.)</t>
  </si>
  <si>
    <t>KODIYA PUL</t>
  </si>
  <si>
    <t>Q0430821</t>
  </si>
  <si>
    <t>NIZAMUDDIN RLY STN</t>
  </si>
  <si>
    <t>TUGLUKABAD RY STN</t>
  </si>
  <si>
    <t>Q0430831</t>
  </si>
  <si>
    <t>Q0430828</t>
  </si>
  <si>
    <t>wef 08.06.23</t>
  </si>
  <si>
    <t>up to 25.06.2023</t>
  </si>
  <si>
    <t>Reactive Energy distribution to DISCOMs in proportion to their Active Energy drawl(week No- 12 FY2023-24)  for EDWMP-GHAZIPUR :</t>
  </si>
  <si>
    <t>TUGLUKABAD RLY STN</t>
  </si>
  <si>
    <t>CT Changed from 300/5 to 800/1 w.e.f 26.06.23</t>
  </si>
  <si>
    <t>Assessment for May-2022 to April-2023 due to wrong M.F</t>
  </si>
  <si>
    <t>Note:-Above Data is provided by DTL Metering Department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</si>
</sst>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"/>
    <numFmt numFmtId="167" formatCode="0.000_);\(0.000\)"/>
  </numFmts>
  <fonts count="87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0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5" xfId="0" applyBorder="1"/>
    <xf numFmtId="2" fontId="8" fillId="0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9" xfId="0" applyNumberFormat="1" applyFont="1" applyFill="1" applyBorder="1" applyAlignment="1">
      <alignment horizontal="center"/>
    </xf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5" fillId="0" borderId="0" xfId="0" applyFont="1"/>
    <xf numFmtId="0" fontId="10" fillId="0" borderId="3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0" xfId="0" applyFont="1" applyFill="1" applyBorder="1"/>
    <xf numFmtId="0" fontId="1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left" vertical="center"/>
    </xf>
    <xf numFmtId="1" fontId="10" fillId="0" borderId="16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horizontal="center" vertical="center"/>
    </xf>
    <xf numFmtId="2" fontId="8" fillId="0" borderId="15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5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6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9" fillId="0" borderId="0" xfId="0" applyFont="1" applyFill="1"/>
    <xf numFmtId="0" fontId="19" fillId="0" borderId="4" xfId="0" applyFont="1" applyFill="1" applyBorder="1" applyAlignment="1">
      <alignment horizontal="center"/>
    </xf>
    <xf numFmtId="0" fontId="10" fillId="0" borderId="5" xfId="0" applyFont="1" applyFill="1" applyBorder="1"/>
    <xf numFmtId="0" fontId="19" fillId="0" borderId="0" xfId="0" applyFont="1" applyFill="1" applyBorder="1"/>
    <xf numFmtId="0" fontId="10" fillId="0" borderId="3" xfId="0" applyFont="1" applyFill="1" applyBorder="1"/>
    <xf numFmtId="164" fontId="10" fillId="0" borderId="3" xfId="0" applyNumberFormat="1" applyFont="1" applyFill="1" applyBorder="1"/>
    <xf numFmtId="164" fontId="10" fillId="0" borderId="2" xfId="0" applyNumberFormat="1" applyFont="1" applyFill="1" applyBorder="1"/>
    <xf numFmtId="0" fontId="11" fillId="0" borderId="16" xfId="0" applyFont="1" applyFill="1" applyBorder="1"/>
    <xf numFmtId="0" fontId="11" fillId="0" borderId="15" xfId="0" applyFont="1" applyFill="1" applyBorder="1"/>
    <xf numFmtId="1" fontId="19" fillId="0" borderId="2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4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0" fontId="19" fillId="0" borderId="0" xfId="0" applyFont="1" applyBorder="1"/>
    <xf numFmtId="164" fontId="23" fillId="0" borderId="0" xfId="0" applyNumberFormat="1" applyFont="1" applyFill="1" applyAlignment="1">
      <alignment horizontal="center"/>
    </xf>
    <xf numFmtId="164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164" fontId="20" fillId="0" borderId="0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left"/>
    </xf>
    <xf numFmtId="165" fontId="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0" fontId="26" fillId="0" borderId="18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22" xfId="0" applyBorder="1"/>
    <xf numFmtId="0" fontId="19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2" fontId="19" fillId="0" borderId="16" xfId="0" applyNumberFormat="1" applyFont="1" applyFill="1" applyBorder="1" applyAlignment="1">
      <alignment horizontal="left" vertical="center"/>
    </xf>
    <xf numFmtId="1" fontId="19" fillId="0" borderId="16" xfId="0" applyNumberFormat="1" applyFont="1" applyFill="1" applyBorder="1" applyAlignment="1">
      <alignment horizontal="center" vertical="center"/>
    </xf>
    <xf numFmtId="2" fontId="19" fillId="0" borderId="16" xfId="0" applyNumberFormat="1" applyFont="1" applyFill="1" applyBorder="1" applyAlignment="1">
      <alignment horizontal="center" vertical="center"/>
    </xf>
    <xf numFmtId="2" fontId="19" fillId="0" borderId="23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1" xfId="0" applyFont="1" applyFill="1" applyBorder="1" applyAlignment="1">
      <alignment horizontal="center"/>
    </xf>
    <xf numFmtId="0" fontId="20" fillId="0" borderId="14" xfId="0" applyFont="1" applyFill="1" applyBorder="1"/>
    <xf numFmtId="0" fontId="9" fillId="0" borderId="10" xfId="0" applyFont="1" applyFill="1" applyBorder="1" applyAlignment="1">
      <alignment horizontal="center"/>
    </xf>
    <xf numFmtId="164" fontId="9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20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22" xfId="0" applyFont="1" applyBorder="1"/>
    <xf numFmtId="0" fontId="17" fillId="0" borderId="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3" fillId="0" borderId="27" xfId="0" applyFont="1" applyBorder="1"/>
    <xf numFmtId="0" fontId="34" fillId="0" borderId="27" xfId="0" applyFont="1" applyBorder="1"/>
    <xf numFmtId="0" fontId="35" fillId="0" borderId="27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7" xfId="0" applyBorder="1"/>
    <xf numFmtId="164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64" fontId="36" fillId="0" borderId="0" xfId="0" applyNumberFormat="1" applyFont="1" applyBorder="1"/>
    <xf numFmtId="164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64" fontId="35" fillId="0" borderId="0" xfId="0" applyNumberFormat="1" applyFont="1" applyBorder="1"/>
    <xf numFmtId="0" fontId="26" fillId="0" borderId="0" xfId="0" applyFont="1" applyBorder="1"/>
    <xf numFmtId="0" fontId="41" fillId="0" borderId="0" xfId="0" applyFont="1" applyBorder="1"/>
    <xf numFmtId="0" fontId="43" fillId="0" borderId="0" xfId="0" applyFont="1" applyBorder="1"/>
    <xf numFmtId="0" fontId="40" fillId="0" borderId="0" xfId="0" applyFont="1" applyBorder="1"/>
    <xf numFmtId="164" fontId="43" fillId="0" borderId="0" xfId="0" applyNumberFormat="1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11" fillId="0" borderId="0" xfId="0" applyFont="1" applyBorder="1"/>
    <xf numFmtId="164" fontId="11" fillId="0" borderId="0" xfId="0" applyNumberFormat="1" applyFont="1" applyBorder="1" applyAlignment="1">
      <alignment horizontal="center"/>
    </xf>
    <xf numFmtId="0" fontId="39" fillId="0" borderId="17" xfId="0" applyFont="1" applyBorder="1"/>
    <xf numFmtId="0" fontId="40" fillId="0" borderId="10" xfId="0" applyFont="1" applyBorder="1"/>
    <xf numFmtId="0" fontId="41" fillId="0" borderId="18" xfId="0" applyFont="1" applyBorder="1"/>
    <xf numFmtId="0" fontId="42" fillId="0" borderId="18" xfId="0" applyFont="1" applyBorder="1"/>
    <xf numFmtId="0" fontId="42" fillId="0" borderId="0" xfId="0" applyFont="1" applyBorder="1"/>
    <xf numFmtId="0" fontId="19" fillId="0" borderId="18" xfId="0" applyFont="1" applyBorder="1"/>
    <xf numFmtId="0" fontId="0" fillId="0" borderId="18" xfId="0" applyBorder="1"/>
    <xf numFmtId="0" fontId="0" fillId="0" borderId="19" xfId="0" applyBorder="1"/>
    <xf numFmtId="0" fontId="45" fillId="0" borderId="18" xfId="0" applyFont="1" applyBorder="1"/>
    <xf numFmtId="0" fontId="46" fillId="0" borderId="18" xfId="0" applyFont="1" applyBorder="1"/>
    <xf numFmtId="0" fontId="47" fillId="0" borderId="18" xfId="0" applyFont="1" applyBorder="1" applyAlignment="1">
      <alignment horizontal="left"/>
    </xf>
    <xf numFmtId="0" fontId="17" fillId="0" borderId="18" xfId="0" applyFont="1" applyBorder="1"/>
    <xf numFmtId="0" fontId="46" fillId="0" borderId="0" xfId="0" applyFont="1" applyBorder="1"/>
    <xf numFmtId="0" fontId="32" fillId="0" borderId="0" xfId="0" applyFont="1" applyBorder="1"/>
    <xf numFmtId="0" fontId="19" fillId="0" borderId="13" xfId="0" applyFont="1" applyFill="1" applyBorder="1" applyAlignment="1">
      <alignment horizontal="left"/>
    </xf>
    <xf numFmtId="0" fontId="40" fillId="0" borderId="12" xfId="0" applyFont="1" applyBorder="1"/>
    <xf numFmtId="0" fontId="41" fillId="0" borderId="12" xfId="0" applyFont="1" applyBorder="1"/>
    <xf numFmtId="0" fontId="27" fillId="0" borderId="18" xfId="0" applyFont="1" applyFill="1" applyBorder="1" applyAlignment="1">
      <alignment vertical="center"/>
    </xf>
    <xf numFmtId="0" fontId="50" fillId="0" borderId="0" xfId="0" applyFont="1" applyAlignment="1">
      <alignment horizontal="center"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8" xfId="0" applyFont="1" applyBorder="1"/>
    <xf numFmtId="0" fontId="0" fillId="0" borderId="28" xfId="0" applyBorder="1"/>
    <xf numFmtId="49" fontId="0" fillId="0" borderId="0" xfId="0" applyNumberFormat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6" xfId="0" applyNumberFormat="1" applyFont="1" applyFill="1" applyBorder="1" applyAlignment="1">
      <alignment horizontal="center"/>
    </xf>
    <xf numFmtId="0" fontId="19" fillId="0" borderId="16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3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49" fontId="55" fillId="0" borderId="0" xfId="0" applyNumberFormat="1" applyFont="1"/>
    <xf numFmtId="0" fontId="26" fillId="0" borderId="3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4" xfId="0" applyFont="1" applyFill="1" applyBorder="1"/>
    <xf numFmtId="0" fontId="22" fillId="0" borderId="4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7" fillId="0" borderId="4" xfId="0" applyFont="1" applyFill="1" applyBorder="1"/>
    <xf numFmtId="0" fontId="53" fillId="0" borderId="4" xfId="0" applyFont="1" applyFill="1" applyBorder="1" applyAlignment="1">
      <alignment horizontal="center"/>
    </xf>
    <xf numFmtId="0" fontId="53" fillId="0" borderId="5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9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9" xfId="0" applyFont="1" applyFill="1" applyBorder="1"/>
    <xf numFmtId="0" fontId="53" fillId="0" borderId="15" xfId="0" applyFont="1" applyFill="1" applyBorder="1" applyAlignment="1">
      <alignment horizontal="center"/>
    </xf>
    <xf numFmtId="0" fontId="27" fillId="0" borderId="16" xfId="0" applyFont="1" applyFill="1" applyBorder="1"/>
    <xf numFmtId="164" fontId="27" fillId="0" borderId="2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6" xfId="0" applyNumberFormat="1" applyFont="1" applyFill="1" applyBorder="1"/>
    <xf numFmtId="1" fontId="22" fillId="0" borderId="16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9" xfId="0" applyNumberFormat="1" applyFont="1" applyFill="1" applyBorder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5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2" xfId="0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0" fontId="58" fillId="0" borderId="16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5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2" fontId="26" fillId="0" borderId="5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vertical="center"/>
    </xf>
    <xf numFmtId="0" fontId="27" fillId="0" borderId="13" xfId="0" applyFont="1" applyFill="1" applyBorder="1"/>
    <xf numFmtId="0" fontId="0" fillId="0" borderId="17" xfId="0" applyBorder="1"/>
    <xf numFmtId="1" fontId="58" fillId="0" borderId="0" xfId="0" applyNumberFormat="1" applyFont="1" applyFill="1" applyBorder="1" applyAlignment="1">
      <alignment horizontal="center"/>
    </xf>
    <xf numFmtId="0" fontId="60" fillId="0" borderId="3" xfId="0" applyFont="1" applyFill="1" applyBorder="1" applyAlignment="1">
      <alignment horizontal="center"/>
    </xf>
    <xf numFmtId="2" fontId="59" fillId="0" borderId="4" xfId="0" applyNumberFormat="1" applyFont="1" applyFill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64" fontId="54" fillId="0" borderId="0" xfId="0" applyNumberFormat="1" applyFont="1" applyBorder="1" applyAlignment="1">
      <alignment horizontal="center" shrinkToFit="1"/>
    </xf>
    <xf numFmtId="0" fontId="58" fillId="0" borderId="3" xfId="0" applyFont="1" applyFill="1" applyBorder="1" applyAlignment="1">
      <alignment horizontal="center"/>
    </xf>
    <xf numFmtId="0" fontId="59" fillId="0" borderId="4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20" fillId="0" borderId="0" xfId="0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4" fillId="0" borderId="4" xfId="0" applyFont="1" applyFill="1" applyBorder="1"/>
    <xf numFmtId="0" fontId="15" fillId="0" borderId="2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6" xfId="0" applyNumberFormat="1" applyFont="1" applyFill="1" applyBorder="1" applyAlignment="1">
      <alignment horizontal="center"/>
    </xf>
    <xf numFmtId="0" fontId="61" fillId="0" borderId="2" xfId="0" applyFont="1" applyFill="1" applyBorder="1" applyAlignment="1">
      <alignment horizontal="center"/>
    </xf>
    <xf numFmtId="2" fontId="14" fillId="0" borderId="4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9" xfId="0" applyNumberFormat="1" applyFont="1" applyFill="1" applyBorder="1" applyAlignment="1">
      <alignment horizontal="center"/>
    </xf>
    <xf numFmtId="0" fontId="39" fillId="0" borderId="12" xfId="0" applyFont="1" applyBorder="1" applyAlignment="1">
      <alignment shrinkToFit="1"/>
    </xf>
    <xf numFmtId="0" fontId="32" fillId="0" borderId="0" xfId="0" applyFont="1"/>
    <xf numFmtId="0" fontId="17" fillId="0" borderId="32" xfId="0" applyFont="1" applyBorder="1"/>
    <xf numFmtId="0" fontId="26" fillId="0" borderId="30" xfId="0" applyFont="1" applyBorder="1"/>
    <xf numFmtId="49" fontId="33" fillId="0" borderId="0" xfId="0" applyNumberFormat="1" applyFont="1" applyBorder="1"/>
    <xf numFmtId="164" fontId="33" fillId="0" borderId="0" xfId="0" applyNumberFormat="1" applyFont="1" applyBorder="1"/>
    <xf numFmtId="164" fontId="27" fillId="0" borderId="0" xfId="0" applyNumberFormat="1" applyFont="1" applyBorder="1"/>
    <xf numFmtId="0" fontId="62" fillId="0" borderId="0" xfId="0" applyFont="1" applyBorder="1"/>
    <xf numFmtId="0" fontId="63" fillId="0" borderId="27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6" fillId="0" borderId="0" xfId="0" applyFont="1" applyBorder="1" applyAlignment="1">
      <alignment horizontal="center"/>
    </xf>
    <xf numFmtId="164" fontId="28" fillId="0" borderId="0" xfId="0" applyNumberFormat="1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6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17" fillId="0" borderId="16" xfId="0" applyNumberFormat="1" applyFont="1" applyFill="1" applyBorder="1" applyAlignment="1">
      <alignment vertical="top"/>
    </xf>
    <xf numFmtId="49" fontId="1" fillId="0" borderId="0" xfId="0" applyNumberFormat="1" applyFont="1"/>
    <xf numFmtId="0" fontId="68" fillId="0" borderId="0" xfId="0" applyFont="1" applyBorder="1" applyAlignment="1">
      <alignment horizontal="center" vertical="center"/>
    </xf>
    <xf numFmtId="2" fontId="17" fillId="0" borderId="4" xfId="0" applyNumberFormat="1" applyFont="1" applyFill="1" applyBorder="1" applyAlignment="1">
      <alignment vertical="top"/>
    </xf>
    <xf numFmtId="1" fontId="19" fillId="0" borderId="3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/>
    </xf>
    <xf numFmtId="0" fontId="22" fillId="0" borderId="18" xfId="0" applyFont="1" applyFill="1" applyBorder="1" applyAlignment="1">
      <alignment horizontal="left"/>
    </xf>
    <xf numFmtId="0" fontId="72" fillId="0" borderId="17" xfId="0" applyFont="1" applyFill="1" applyBorder="1"/>
    <xf numFmtId="0" fontId="72" fillId="0" borderId="19" xfId="0" applyFont="1" applyFill="1" applyBorder="1"/>
    <xf numFmtId="164" fontId="73" fillId="0" borderId="13" xfId="0" applyNumberFormat="1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1" fontId="58" fillId="0" borderId="9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3" xfId="0" applyFont="1" applyFill="1" applyBorder="1" applyAlignment="1">
      <alignment horizontal="left" vertical="center"/>
    </xf>
    <xf numFmtId="164" fontId="17" fillId="0" borderId="0" xfId="0" applyNumberFormat="1" applyFont="1" applyBorder="1" applyAlignment="1">
      <alignment horizontal="center"/>
    </xf>
    <xf numFmtId="164" fontId="20" fillId="0" borderId="13" xfId="0" applyNumberFormat="1" applyFont="1" applyBorder="1" applyAlignment="1">
      <alignment horizontal="center"/>
    </xf>
    <xf numFmtId="164" fontId="27" fillId="0" borderId="16" xfId="0" applyNumberFormat="1" applyFont="1" applyFill="1" applyBorder="1" applyAlignment="1">
      <alignment horizontal="center" vertical="center"/>
    </xf>
    <xf numFmtId="164" fontId="27" fillId="0" borderId="13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7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64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7" fillId="0" borderId="0" xfId="0" applyFont="1"/>
    <xf numFmtId="0" fontId="14" fillId="0" borderId="0" xfId="0" applyFont="1" applyAlignment="1">
      <alignment horizontal="left"/>
    </xf>
    <xf numFmtId="2" fontId="78" fillId="0" borderId="0" xfId="0" applyNumberFormat="1" applyFont="1" applyFill="1" applyBorder="1"/>
    <xf numFmtId="2" fontId="79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6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1" xfId="0" applyFont="1" applyFill="1" applyBorder="1" applyAlignment="1">
      <alignment wrapText="1"/>
    </xf>
    <xf numFmtId="0" fontId="32" fillId="0" borderId="15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0" fillId="0" borderId="21" xfId="0" applyFill="1" applyBorder="1"/>
    <xf numFmtId="0" fontId="75" fillId="0" borderId="21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1" xfId="0" applyFont="1" applyFill="1" applyBorder="1" applyAlignment="1">
      <alignment wrapText="1"/>
    </xf>
    <xf numFmtId="0" fontId="0" fillId="0" borderId="4" xfId="0" applyFill="1" applyBorder="1"/>
    <xf numFmtId="0" fontId="0" fillId="0" borderId="3" xfId="0" applyFill="1" applyBorder="1"/>
    <xf numFmtId="0" fontId="0" fillId="0" borderId="21" xfId="0" applyFill="1" applyBorder="1" applyAlignment="1">
      <alignment horizontal="center" wrapText="1"/>
    </xf>
    <xf numFmtId="0" fontId="19" fillId="0" borderId="21" xfId="0" applyFont="1" applyFill="1" applyBorder="1"/>
    <xf numFmtId="0" fontId="22" fillId="0" borderId="21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1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1" xfId="0" applyFont="1" applyFill="1" applyBorder="1"/>
    <xf numFmtId="0" fontId="58" fillId="0" borderId="2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0" fillId="0" borderId="21" xfId="0" applyFill="1" applyBorder="1" applyAlignment="1">
      <alignment wrapText="1"/>
    </xf>
    <xf numFmtId="0" fontId="18" fillId="0" borderId="21" xfId="0" applyFont="1" applyFill="1" applyBorder="1"/>
    <xf numFmtId="0" fontId="10" fillId="0" borderId="2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/>
    <xf numFmtId="0" fontId="26" fillId="0" borderId="0" xfId="0" applyFont="1" applyFill="1" applyBorder="1" applyAlignment="1">
      <alignment horizontal="left"/>
    </xf>
    <xf numFmtId="0" fontId="10" fillId="0" borderId="16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0" fontId="0" fillId="0" borderId="5" xfId="0" applyFill="1" applyBorder="1" applyAlignment="1">
      <alignment horizontal="center" vertical="center"/>
    </xf>
    <xf numFmtId="49" fontId="28" fillId="0" borderId="20" xfId="0" applyNumberFormat="1" applyFont="1" applyFill="1" applyBorder="1" applyAlignment="1">
      <alignment horizontal="right" vertical="top"/>
    </xf>
    <xf numFmtId="49" fontId="28" fillId="0" borderId="21" xfId="0" applyNumberFormat="1" applyFont="1" applyFill="1" applyBorder="1" applyAlignment="1">
      <alignment horizontal="right" vertical="top"/>
    </xf>
    <xf numFmtId="49" fontId="5" fillId="0" borderId="21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20" xfId="0" applyFont="1" applyFill="1" applyBorder="1"/>
    <xf numFmtId="0" fontId="19" fillId="0" borderId="2" xfId="0" applyFont="1" applyFill="1" applyBorder="1" applyAlignment="1">
      <alignment vertical="center"/>
    </xf>
    <xf numFmtId="0" fontId="80" fillId="0" borderId="0" xfId="0" applyFont="1" applyFill="1" applyBorder="1"/>
    <xf numFmtId="0" fontId="80" fillId="0" borderId="0" xfId="0" applyFont="1" applyFill="1" applyBorder="1" applyAlignment="1">
      <alignment horizontal="center"/>
    </xf>
    <xf numFmtId="2" fontId="80" fillId="0" borderId="0" xfId="0" applyNumberFormat="1" applyFont="1" applyFill="1" applyBorder="1" applyAlignment="1">
      <alignment horizontal="center"/>
    </xf>
    <xf numFmtId="0" fontId="80" fillId="0" borderId="9" xfId="0" applyFont="1" applyFill="1" applyBorder="1" applyAlignment="1">
      <alignment horizontal="center"/>
    </xf>
    <xf numFmtId="0" fontId="80" fillId="0" borderId="0" xfId="0" applyFont="1" applyFill="1"/>
    <xf numFmtId="2" fontId="28" fillId="0" borderId="0" xfId="0" applyNumberFormat="1" applyFont="1" applyFill="1" applyBorder="1"/>
    <xf numFmtId="1" fontId="28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0" fillId="0" borderId="20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8" fillId="0" borderId="2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3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22" xfId="0" applyFill="1" applyBorder="1"/>
    <xf numFmtId="0" fontId="39" fillId="0" borderId="17" xfId="0" applyFont="1" applyFill="1" applyBorder="1"/>
    <xf numFmtId="0" fontId="40" fillId="0" borderId="10" xfId="0" applyFont="1" applyFill="1" applyBorder="1"/>
    <xf numFmtId="0" fontId="45" fillId="0" borderId="18" xfId="0" applyFont="1" applyFill="1" applyBorder="1"/>
    <xf numFmtId="0" fontId="41" fillId="0" borderId="0" xfId="0" applyFont="1" applyFill="1" applyBorder="1"/>
    <xf numFmtId="0" fontId="41" fillId="0" borderId="18" xfId="0" applyFont="1" applyFill="1" applyBorder="1"/>
    <xf numFmtId="0" fontId="42" fillId="0" borderId="18" xfId="0" applyFont="1" applyFill="1" applyBorder="1"/>
    <xf numFmtId="0" fontId="42" fillId="0" borderId="0" xfId="0" applyFont="1" applyFill="1" applyBorder="1"/>
    <xf numFmtId="0" fontId="13" fillId="0" borderId="0" xfId="0" applyFont="1" applyFill="1" applyAlignment="1">
      <alignment horizontal="center" vertical="center"/>
    </xf>
    <xf numFmtId="0" fontId="19" fillId="0" borderId="18" xfId="0" applyFont="1" applyFill="1" applyBorder="1"/>
    <xf numFmtId="0" fontId="46" fillId="0" borderId="18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64" fontId="43" fillId="0" borderId="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/>
    <xf numFmtId="0" fontId="40" fillId="0" borderId="12" xfId="0" applyFont="1" applyFill="1" applyBorder="1"/>
    <xf numFmtId="0" fontId="47" fillId="0" borderId="18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12" xfId="0" applyFont="1" applyFill="1" applyBorder="1"/>
    <xf numFmtId="0" fontId="17" fillId="0" borderId="18" xfId="0" applyFont="1" applyFill="1" applyBorder="1"/>
    <xf numFmtId="164" fontId="11" fillId="0" borderId="0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43" fillId="0" borderId="13" xfId="0" applyFont="1" applyFill="1" applyBorder="1"/>
    <xf numFmtId="0" fontId="46" fillId="0" borderId="13" xfId="0" applyFont="1" applyFill="1" applyBorder="1"/>
    <xf numFmtId="164" fontId="54" fillId="0" borderId="13" xfId="0" applyNumberFormat="1" applyFont="1" applyFill="1" applyBorder="1" applyAlignment="1">
      <alignment horizontal="center" shrinkToFit="1"/>
    </xf>
    <xf numFmtId="0" fontId="19" fillId="0" borderId="13" xfId="0" applyFont="1" applyFill="1" applyBorder="1"/>
    <xf numFmtId="0" fontId="43" fillId="0" borderId="2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0" fontId="59" fillId="0" borderId="0" xfId="0" applyFont="1" applyFill="1" applyBorder="1" applyAlignment="1">
      <alignment horizontal="center"/>
    </xf>
    <xf numFmtId="49" fontId="28" fillId="0" borderId="16" xfId="0" applyNumberFormat="1" applyFont="1" applyFill="1" applyBorder="1"/>
    <xf numFmtId="0" fontId="58" fillId="0" borderId="0" xfId="0" applyFont="1" applyFill="1"/>
    <xf numFmtId="0" fontId="27" fillId="0" borderId="0" xfId="0" applyFont="1" applyFill="1" applyAlignment="1">
      <alignment horizontal="center"/>
    </xf>
    <xf numFmtId="0" fontId="59" fillId="0" borderId="6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15" xfId="0" applyFill="1" applyBorder="1"/>
    <xf numFmtId="0" fontId="4" fillId="0" borderId="13" xfId="0" applyFont="1" applyFill="1" applyBorder="1"/>
    <xf numFmtId="0" fontId="70" fillId="0" borderId="18" xfId="0" applyFont="1" applyFill="1" applyBorder="1"/>
    <xf numFmtId="0" fontId="69" fillId="0" borderId="18" xfId="0" applyFont="1" applyFill="1" applyBorder="1"/>
    <xf numFmtId="164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12" xfId="0" applyFont="1" applyFill="1" applyBorder="1"/>
    <xf numFmtId="0" fontId="47" fillId="0" borderId="0" xfId="0" applyFont="1" applyFill="1" applyBorder="1"/>
    <xf numFmtId="0" fontId="47" fillId="0" borderId="12" xfId="0" applyFont="1" applyFill="1" applyBorder="1"/>
    <xf numFmtId="0" fontId="20" fillId="0" borderId="18" xfId="0" applyFont="1" applyFill="1" applyBorder="1"/>
    <xf numFmtId="0" fontId="26" fillId="0" borderId="12" xfId="0" applyFont="1" applyFill="1" applyBorder="1"/>
    <xf numFmtId="0" fontId="0" fillId="0" borderId="4" xfId="0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77" fillId="0" borderId="0" xfId="0" applyFont="1" applyFill="1" applyBorder="1" applyAlignment="1">
      <alignment horizontal="center" vertical="center"/>
    </xf>
    <xf numFmtId="165" fontId="77" fillId="0" borderId="0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center" wrapText="1"/>
    </xf>
    <xf numFmtId="165" fontId="27" fillId="0" borderId="0" xfId="0" applyNumberFormat="1" applyFont="1" applyFill="1" applyAlignment="1">
      <alignment horizontal="center" vertical="center"/>
    </xf>
    <xf numFmtId="165" fontId="53" fillId="0" borderId="0" xfId="0" applyNumberFormat="1" applyFont="1" applyFill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7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3" fillId="0" borderId="10" xfId="0" applyNumberFormat="1" applyFont="1" applyFill="1" applyBorder="1"/>
    <xf numFmtId="0" fontId="48" fillId="0" borderId="0" xfId="0" applyFont="1" applyFill="1" applyBorder="1"/>
    <xf numFmtId="165" fontId="27" fillId="0" borderId="0" xfId="0" applyNumberFormat="1" applyFont="1" applyFill="1" applyBorder="1" applyAlignment="1">
      <alignment vertical="center"/>
    </xf>
    <xf numFmtId="165" fontId="53" fillId="0" borderId="0" xfId="0" applyNumberFormat="1" applyFont="1" applyFill="1" applyBorder="1" applyAlignment="1">
      <alignment vertical="center"/>
    </xf>
    <xf numFmtId="164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64" fontId="49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27" fillId="0" borderId="0" xfId="0" applyNumberFormat="1" applyFont="1" applyFill="1" applyBorder="1"/>
    <xf numFmtId="49" fontId="55" fillId="0" borderId="0" xfId="0" applyNumberFormat="1" applyFont="1" applyFill="1"/>
    <xf numFmtId="167" fontId="0" fillId="0" borderId="4" xfId="0" applyNumberForma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65" fontId="0" fillId="0" borderId="5" xfId="0" applyNumberFormat="1" applyFill="1" applyBorder="1" applyAlignment="1">
      <alignment vertical="center"/>
    </xf>
    <xf numFmtId="0" fontId="20" fillId="0" borderId="2" xfId="0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center" vertical="center"/>
    </xf>
    <xf numFmtId="2" fontId="27" fillId="0" borderId="2" xfId="0" applyNumberFormat="1" applyFont="1" applyFill="1" applyBorder="1"/>
    <xf numFmtId="0" fontId="27" fillId="0" borderId="2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167" fontId="27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167" fontId="0" fillId="0" borderId="16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5" fontId="0" fillId="0" borderId="23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7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165" fontId="27" fillId="0" borderId="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/>
    <xf numFmtId="0" fontId="15" fillId="0" borderId="0" xfId="0" applyFont="1" applyFill="1"/>
    <xf numFmtId="165" fontId="15" fillId="0" borderId="0" xfId="0" applyNumberFormat="1" applyFont="1" applyFill="1"/>
    <xf numFmtId="0" fontId="30" fillId="0" borderId="0" xfId="0" applyFont="1" applyFill="1" applyAlignment="1">
      <alignment horizontal="center"/>
    </xf>
    <xf numFmtId="167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/>
    </xf>
    <xf numFmtId="167" fontId="0" fillId="0" borderId="0" xfId="0" applyNumberFormat="1" applyFill="1"/>
    <xf numFmtId="0" fontId="29" fillId="0" borderId="0" xfId="0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 vertical="center"/>
    </xf>
    <xf numFmtId="0" fontId="76" fillId="0" borderId="18" xfId="0" applyFont="1" applyFill="1" applyBorder="1" applyAlignment="1">
      <alignment horizontal="left"/>
    </xf>
    <xf numFmtId="0" fontId="30" fillId="0" borderId="18" xfId="0" applyFont="1" applyFill="1" applyBorder="1"/>
    <xf numFmtId="0" fontId="39" fillId="0" borderId="0" xfId="0" applyFont="1" applyFill="1" applyBorder="1"/>
    <xf numFmtId="49" fontId="32" fillId="0" borderId="0" xfId="0" applyNumberFormat="1" applyFont="1" applyFill="1"/>
    <xf numFmtId="0" fontId="1" fillId="0" borderId="0" xfId="0" applyNumberFormat="1" applyFont="1" applyFill="1"/>
    <xf numFmtId="0" fontId="0" fillId="0" borderId="9" xfId="0" applyFill="1" applyBorder="1"/>
    <xf numFmtId="0" fontId="22" fillId="0" borderId="16" xfId="0" applyFont="1" applyFill="1" applyBorder="1" applyAlignment="1">
      <alignment horizontal="center"/>
    </xf>
    <xf numFmtId="164" fontId="0" fillId="0" borderId="0" xfId="0" applyNumberFormat="1" applyFill="1"/>
    <xf numFmtId="164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64" fontId="27" fillId="0" borderId="0" xfId="0" applyNumberFormat="1" applyFont="1" applyFill="1" applyAlignment="1">
      <alignment horizontal="center"/>
    </xf>
    <xf numFmtId="0" fontId="0" fillId="0" borderId="2" xfId="0" applyFill="1" applyBorder="1"/>
    <xf numFmtId="2" fontId="20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0" fontId="25" fillId="0" borderId="21" xfId="0" applyFont="1" applyFill="1" applyBorder="1" applyAlignment="1">
      <alignment wrapText="1"/>
    </xf>
    <xf numFmtId="166" fontId="53" fillId="0" borderId="9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wrapText="1"/>
    </xf>
    <xf numFmtId="166" fontId="15" fillId="0" borderId="9" xfId="0" applyNumberFormat="1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1" xfId="0" applyFont="1" applyFill="1" applyBorder="1" applyAlignment="1">
      <alignment horizontal="center"/>
    </xf>
    <xf numFmtId="2" fontId="26" fillId="0" borderId="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2" fillId="0" borderId="0" xfId="0" applyFont="1" applyFill="1" applyBorder="1" applyAlignment="1">
      <alignment horizontal="center" vertical="center"/>
    </xf>
    <xf numFmtId="0" fontId="82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167" fontId="18" fillId="0" borderId="4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165" fontId="18" fillId="0" borderId="5" xfId="0" applyNumberFormat="1" applyFont="1" applyFill="1" applyBorder="1" applyAlignment="1">
      <alignment vertical="center"/>
    </xf>
    <xf numFmtId="0" fontId="18" fillId="0" borderId="20" xfId="0" applyFont="1" applyFill="1" applyBorder="1"/>
    <xf numFmtId="0" fontId="7" fillId="0" borderId="2" xfId="0" applyFont="1" applyFill="1" applyBorder="1" applyAlignment="1">
      <alignment horizontal="left"/>
    </xf>
    <xf numFmtId="1" fontId="18" fillId="0" borderId="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65" fontId="18" fillId="0" borderId="9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/>
    <xf numFmtId="0" fontId="18" fillId="0" borderId="2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2" fontId="18" fillId="0" borderId="13" xfId="0" applyNumberFormat="1" applyFont="1" applyFill="1" applyBorder="1"/>
    <xf numFmtId="2" fontId="18" fillId="0" borderId="13" xfId="0" applyNumberFormat="1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65" fontId="7" fillId="0" borderId="35" xfId="0" applyNumberFormat="1" applyFont="1" applyFill="1" applyBorder="1" applyAlignment="1">
      <alignment horizontal="center" vertical="center"/>
    </xf>
    <xf numFmtId="0" fontId="18" fillId="0" borderId="36" xfId="0" applyFont="1" applyFill="1" applyBorder="1"/>
    <xf numFmtId="0" fontId="0" fillId="0" borderId="16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1" xfId="0" applyFont="1" applyFill="1" applyBorder="1" applyAlignment="1">
      <alignment wrapText="1"/>
    </xf>
    <xf numFmtId="0" fontId="26" fillId="0" borderId="21" xfId="0" applyFont="1" applyFill="1" applyBorder="1"/>
    <xf numFmtId="2" fontId="19" fillId="0" borderId="0" xfId="0" applyNumberFormat="1" applyFont="1" applyFill="1" applyBorder="1" applyAlignment="1">
      <alignment horizontal="left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81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6" xfId="0" applyNumberFormat="1" applyFont="1" applyFill="1" applyBorder="1" applyAlignment="1">
      <alignment horizontal="left" wrapText="1"/>
    </xf>
    <xf numFmtId="0" fontId="15" fillId="0" borderId="16" xfId="0" applyFont="1" applyFill="1" applyBorder="1" applyAlignment="1">
      <alignment horizontal="center"/>
    </xf>
    <xf numFmtId="0" fontId="15" fillId="0" borderId="16" xfId="0" applyFont="1" applyFill="1" applyBorder="1"/>
    <xf numFmtId="0" fontId="18" fillId="0" borderId="21" xfId="0" applyFont="1" applyFill="1" applyBorder="1" applyAlignment="1">
      <alignment horizontal="center" wrapText="1"/>
    </xf>
    <xf numFmtId="0" fontId="19" fillId="0" borderId="21" xfId="0" applyFont="1" applyFill="1" applyBorder="1" applyAlignment="1">
      <alignment shrinkToFi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6" xfId="0" applyNumberFormat="1" applyFont="1" applyFill="1" applyBorder="1" applyAlignment="1">
      <alignment horizontal="center"/>
    </xf>
    <xf numFmtId="0" fontId="15" fillId="0" borderId="33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1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165" fontId="18" fillId="0" borderId="0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1" xfId="0" applyNumberFormat="1" applyFill="1" applyBorder="1"/>
    <xf numFmtId="0" fontId="18" fillId="0" borderId="21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/>
    </xf>
    <xf numFmtId="0" fontId="19" fillId="0" borderId="33" xfId="0" applyFont="1" applyFill="1" applyBorder="1"/>
    <xf numFmtId="0" fontId="26" fillId="0" borderId="9" xfId="0" applyFont="1" applyFill="1" applyBorder="1" applyAlignment="1">
      <alignment horizontal="center"/>
    </xf>
    <xf numFmtId="0" fontId="22" fillId="0" borderId="21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center"/>
    </xf>
    <xf numFmtId="2" fontId="10" fillId="0" borderId="16" xfId="0" applyNumberFormat="1" applyFont="1" applyFill="1" applyBorder="1" applyAlignment="1">
      <alignment horizontal="left" wrapText="1"/>
    </xf>
    <xf numFmtId="0" fontId="75" fillId="0" borderId="33" xfId="0" applyFont="1" applyFill="1" applyBorder="1"/>
    <xf numFmtId="0" fontId="5" fillId="0" borderId="21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165" fontId="3" fillId="0" borderId="0" xfId="0" applyNumberFormat="1" applyFont="1"/>
    <xf numFmtId="2" fontId="15" fillId="0" borderId="16" xfId="0" applyNumberFormat="1" applyFont="1" applyFill="1" applyBorder="1"/>
    <xf numFmtId="0" fontId="0" fillId="0" borderId="33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5" fillId="0" borderId="0" xfId="0" applyFont="1" applyFill="1" applyBorder="1"/>
    <xf numFmtId="2" fontId="15" fillId="0" borderId="9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wrapText="1"/>
    </xf>
    <xf numFmtId="0" fontId="19" fillId="0" borderId="0" xfId="0" applyFont="1"/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/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50" fillId="0" borderId="0" xfId="0" applyFont="1" applyFill="1" applyBorder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4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1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13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1" xfId="0" applyFont="1" applyFill="1" applyBorder="1" applyAlignment="1">
      <alignment horizontal="center" wrapText="1"/>
    </xf>
    <xf numFmtId="0" fontId="59" fillId="0" borderId="0" xfId="0" applyFont="1" applyFill="1" applyAlignment="1">
      <alignment horizontal="center"/>
    </xf>
    <xf numFmtId="49" fontId="0" fillId="0" borderId="0" xfId="0" applyNumberFormat="1" applyFill="1"/>
    <xf numFmtId="0" fontId="0" fillId="0" borderId="1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0" fontId="74" fillId="0" borderId="21" xfId="0" applyFont="1" applyFill="1" applyBorder="1" applyAlignment="1">
      <alignment vertical="center" wrapText="1"/>
    </xf>
    <xf numFmtId="0" fontId="84" fillId="0" borderId="2" xfId="0" applyFont="1" applyFill="1" applyBorder="1" applyAlignment="1">
      <alignment horizontal="center"/>
    </xf>
    <xf numFmtId="2" fontId="84" fillId="0" borderId="0" xfId="0" applyNumberFormat="1" applyFont="1" applyFill="1" applyBorder="1"/>
    <xf numFmtId="1" fontId="84" fillId="0" borderId="0" xfId="0" applyNumberFormat="1" applyFont="1" applyFill="1" applyBorder="1" applyAlignment="1">
      <alignment horizontal="center"/>
    </xf>
    <xf numFmtId="2" fontId="85" fillId="0" borderId="0" xfId="0" applyNumberFormat="1" applyFont="1" applyFill="1" applyBorder="1" applyAlignment="1">
      <alignment horizontal="center"/>
    </xf>
    <xf numFmtId="0" fontId="85" fillId="0" borderId="0" xfId="0" applyFont="1" applyFill="1" applyBorder="1"/>
    <xf numFmtId="0" fontId="40" fillId="0" borderId="21" xfId="0" applyFont="1" applyFill="1" applyBorder="1"/>
    <xf numFmtId="0" fontId="85" fillId="0" borderId="0" xfId="0" applyFont="1" applyFill="1"/>
    <xf numFmtId="1" fontId="19" fillId="0" borderId="15" xfId="0" applyNumberFormat="1" applyFont="1" applyFill="1" applyBorder="1" applyAlignment="1">
      <alignment horizontal="center"/>
    </xf>
    <xf numFmtId="1" fontId="19" fillId="0" borderId="16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21" xfId="0" applyFont="1" applyFill="1" applyBorder="1" applyAlignment="1">
      <alignment shrinkToFit="1"/>
    </xf>
    <xf numFmtId="0" fontId="8" fillId="0" borderId="21" xfId="0" applyFont="1" applyFill="1" applyBorder="1"/>
    <xf numFmtId="0" fontId="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2" fontId="77" fillId="0" borderId="10" xfId="0" applyNumberFormat="1" applyFont="1" applyFill="1" applyBorder="1"/>
    <xf numFmtId="1" fontId="28" fillId="0" borderId="10" xfId="0" applyNumberFormat="1" applyFont="1" applyFill="1" applyBorder="1" applyAlignment="1">
      <alignment horizontal="center"/>
    </xf>
    <xf numFmtId="2" fontId="24" fillId="0" borderId="10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2" fontId="24" fillId="0" borderId="3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20" fillId="0" borderId="18" xfId="0" applyFont="1" applyFill="1" applyBorder="1" applyAlignment="1">
      <alignment horizontal="center"/>
    </xf>
    <xf numFmtId="0" fontId="0" fillId="0" borderId="40" xfId="0" applyFill="1" applyBorder="1"/>
    <xf numFmtId="0" fontId="19" fillId="0" borderId="40" xfId="0" applyFont="1" applyFill="1" applyBorder="1"/>
    <xf numFmtId="0" fontId="17" fillId="0" borderId="0" xfId="0" applyFont="1" applyBorder="1"/>
    <xf numFmtId="0" fontId="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80" fillId="0" borderId="40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64" fontId="0" fillId="0" borderId="0" xfId="0" applyNumberFormat="1" applyBorder="1"/>
    <xf numFmtId="1" fontId="19" fillId="0" borderId="10" xfId="0" applyNumberFormat="1" applyFont="1" applyFill="1" applyBorder="1" applyAlignment="1">
      <alignment horizontal="center"/>
    </xf>
    <xf numFmtId="2" fontId="79" fillId="0" borderId="10" xfId="0" applyNumberFormat="1" applyFont="1" applyFill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2" fontId="19" fillId="0" borderId="38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2" fillId="0" borderId="34" xfId="0" applyFont="1" applyFill="1" applyBorder="1" applyAlignment="1">
      <alignment horizontal="center"/>
    </xf>
    <xf numFmtId="0" fontId="0" fillId="0" borderId="41" xfId="0" applyFill="1" applyBorder="1"/>
    <xf numFmtId="0" fontId="28" fillId="0" borderId="13" xfId="0" applyFont="1" applyBorder="1"/>
    <xf numFmtId="0" fontId="22" fillId="0" borderId="13" xfId="0" applyFont="1" applyBorder="1" applyAlignment="1">
      <alignment horizontal="left"/>
    </xf>
    <xf numFmtId="0" fontId="0" fillId="0" borderId="13" xfId="0" applyBorder="1" applyAlignment="1">
      <alignment horizontal="right"/>
    </xf>
    <xf numFmtId="164" fontId="0" fillId="0" borderId="13" xfId="0" applyNumberFormat="1" applyBorder="1"/>
    <xf numFmtId="0" fontId="28" fillId="0" borderId="0" xfId="0" applyFont="1" applyBorder="1" applyAlignment="1">
      <alignment horizontal="center"/>
    </xf>
    <xf numFmtId="0" fontId="32" fillId="0" borderId="38" xfId="0" applyFont="1" applyFill="1" applyBorder="1" applyAlignment="1">
      <alignment horizontal="center"/>
    </xf>
    <xf numFmtId="0" fontId="0" fillId="0" borderId="39" xfId="0" applyFill="1" applyBorder="1"/>
    <xf numFmtId="0" fontId="80" fillId="0" borderId="41" xfId="0" applyFont="1" applyFill="1" applyBorder="1"/>
    <xf numFmtId="165" fontId="17" fillId="0" borderId="2" xfId="0" applyNumberFormat="1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41" xfId="0" applyFont="1" applyFill="1" applyBorder="1" applyAlignment="1">
      <alignment horizontal="center"/>
    </xf>
    <xf numFmtId="165" fontId="17" fillId="0" borderId="34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2" fontId="20" fillId="0" borderId="10" xfId="0" applyNumberFormat="1" applyFont="1" applyFill="1" applyBorder="1"/>
    <xf numFmtId="0" fontId="17" fillId="0" borderId="18" xfId="0" applyFont="1" applyFill="1" applyBorder="1" applyAlignment="1">
      <alignment horizontal="center"/>
    </xf>
    <xf numFmtId="0" fontId="46" fillId="0" borderId="18" xfId="0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/>
    </xf>
    <xf numFmtId="0" fontId="28" fillId="0" borderId="10" xfId="0" applyFont="1" applyFill="1" applyBorder="1"/>
    <xf numFmtId="164" fontId="0" fillId="0" borderId="10" xfId="0" applyNumberFormat="1" applyFill="1" applyBorder="1"/>
    <xf numFmtId="0" fontId="80" fillId="0" borderId="39" xfId="0" applyFont="1" applyFill="1" applyBorder="1"/>
    <xf numFmtId="0" fontId="19" fillId="0" borderId="19" xfId="0" applyFont="1" applyFill="1" applyBorder="1" applyAlignment="1">
      <alignment horizontal="center"/>
    </xf>
    <xf numFmtId="0" fontId="80" fillId="0" borderId="10" xfId="0" applyFont="1" applyFill="1" applyBorder="1" applyAlignment="1">
      <alignment horizontal="center"/>
    </xf>
    <xf numFmtId="2" fontId="80" fillId="0" borderId="10" xfId="0" applyNumberFormat="1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58" fillId="0" borderId="10" xfId="0" applyFont="1" applyFill="1" applyBorder="1" applyAlignment="1">
      <alignment horizontal="center"/>
    </xf>
    <xf numFmtId="0" fontId="59" fillId="0" borderId="10" xfId="0" applyFont="1" applyFill="1" applyBorder="1" applyAlignment="1">
      <alignment horizontal="center"/>
    </xf>
    <xf numFmtId="0" fontId="0" fillId="0" borderId="34" xfId="0" applyBorder="1"/>
    <xf numFmtId="2" fontId="23" fillId="0" borderId="13" xfId="0" applyNumberFormat="1" applyFont="1" applyFill="1" applyBorder="1" applyAlignment="1">
      <alignment horizontal="center"/>
    </xf>
    <xf numFmtId="164" fontId="23" fillId="0" borderId="35" xfId="0" applyNumberFormat="1" applyFont="1" applyFill="1" applyBorder="1" applyAlignment="1">
      <alignment horizontal="center"/>
    </xf>
    <xf numFmtId="0" fontId="20" fillId="0" borderId="10" xfId="0" applyFont="1" applyBorder="1"/>
    <xf numFmtId="0" fontId="78" fillId="0" borderId="17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3" xfId="0" applyFont="1" applyFill="1" applyBorder="1"/>
    <xf numFmtId="0" fontId="0" fillId="0" borderId="13" xfId="0" applyFill="1" applyBorder="1" applyAlignment="1">
      <alignment horizontal="center"/>
    </xf>
    <xf numFmtId="0" fontId="18" fillId="0" borderId="21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40" xfId="0" applyFont="1" applyFill="1" applyBorder="1" applyAlignment="1">
      <alignment vertical="center" wrapText="1"/>
    </xf>
    <xf numFmtId="0" fontId="26" fillId="0" borderId="41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/>
    </xf>
    <xf numFmtId="0" fontId="78" fillId="0" borderId="19" xfId="0" applyFont="1" applyFill="1" applyBorder="1" applyAlignment="1">
      <alignment horizontal="center"/>
    </xf>
    <xf numFmtId="0" fontId="78" fillId="0" borderId="18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65" fontId="17" fillId="0" borderId="13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6" xfId="0" applyFill="1" applyBorder="1"/>
    <xf numFmtId="0" fontId="0" fillId="0" borderId="36" xfId="0" applyBorder="1"/>
    <xf numFmtId="1" fontId="22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/>
    </xf>
    <xf numFmtId="2" fontId="19" fillId="0" borderId="33" xfId="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/>
    </xf>
    <xf numFmtId="0" fontId="17" fillId="0" borderId="10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65" fontId="22" fillId="0" borderId="43" xfId="0" applyNumberFormat="1" applyFont="1" applyBorder="1"/>
    <xf numFmtId="164" fontId="0" fillId="0" borderId="43" xfId="0" applyNumberFormat="1" applyBorder="1"/>
    <xf numFmtId="0" fontId="0" fillId="0" borderId="37" xfId="0" applyFill="1" applyBorder="1" applyAlignment="1">
      <alignment horizontal="right"/>
    </xf>
    <xf numFmtId="0" fontId="28" fillId="0" borderId="9" xfId="0" applyFont="1" applyBorder="1"/>
    <xf numFmtId="0" fontId="0" fillId="0" borderId="35" xfId="0" applyBorder="1" applyAlignment="1">
      <alignment horizontal="right"/>
    </xf>
    <xf numFmtId="165" fontId="22" fillId="0" borderId="38" xfId="0" applyNumberFormat="1" applyFont="1" applyFill="1" applyBorder="1"/>
    <xf numFmtId="0" fontId="28" fillId="0" borderId="37" xfId="0" applyFont="1" applyFill="1" applyBorder="1"/>
    <xf numFmtId="0" fontId="58" fillId="0" borderId="9" xfId="0" applyFont="1" applyFill="1" applyBorder="1" applyAlignment="1">
      <alignment horizontal="center"/>
    </xf>
    <xf numFmtId="0" fontId="59" fillId="0" borderId="9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1" fontId="22" fillId="0" borderId="10" xfId="0" applyNumberFormat="1" applyFont="1" applyFill="1" applyBorder="1" applyAlignment="1">
      <alignment horizontal="left" vertical="center"/>
    </xf>
    <xf numFmtId="2" fontId="18" fillId="0" borderId="10" xfId="0" applyNumberFormat="1" applyFont="1" applyFill="1" applyBorder="1" applyAlignment="1">
      <alignment wrapText="1"/>
    </xf>
    <xf numFmtId="2" fontId="18" fillId="0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32" fillId="0" borderId="3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/>
    </xf>
    <xf numFmtId="0" fontId="58" fillId="0" borderId="37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165" fontId="17" fillId="0" borderId="43" xfId="0" applyNumberFormat="1" applyFont="1" applyFill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165" fontId="58" fillId="0" borderId="9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58" fillId="0" borderId="23" xfId="0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58" fillId="0" borderId="3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22" fillId="0" borderId="33" xfId="0" applyFont="1" applyFill="1" applyBorder="1"/>
    <xf numFmtId="164" fontId="45" fillId="0" borderId="13" xfId="0" applyNumberFormat="1" applyFont="1" applyFill="1" applyBorder="1" applyAlignment="1">
      <alignment horizontal="center" shrinkToFit="1"/>
    </xf>
    <xf numFmtId="0" fontId="46" fillId="0" borderId="22" xfId="0" applyFont="1" applyFill="1" applyBorder="1"/>
    <xf numFmtId="0" fontId="32" fillId="0" borderId="21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64" fontId="59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59" fillId="0" borderId="0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5" fillId="0" borderId="16" xfId="0" applyFont="1" applyBorder="1"/>
    <xf numFmtId="1" fontId="15" fillId="0" borderId="3" xfId="0" applyNumberFormat="1" applyFont="1" applyFill="1" applyBorder="1" applyAlignment="1">
      <alignment horizontal="center"/>
    </xf>
    <xf numFmtId="2" fontId="19" fillId="0" borderId="10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/>
    </xf>
    <xf numFmtId="165" fontId="15" fillId="0" borderId="9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22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vertical="center" wrapText="1"/>
    </xf>
    <xf numFmtId="0" fontId="17" fillId="0" borderId="16" xfId="0" applyFont="1" applyFill="1" applyBorder="1" applyAlignment="1">
      <alignment horizontal="left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0" fontId="22" fillId="0" borderId="35" xfId="0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left"/>
    </xf>
    <xf numFmtId="166" fontId="5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2" fillId="0" borderId="12" xfId="0" applyFont="1" applyFill="1" applyBorder="1"/>
    <xf numFmtId="0" fontId="48" fillId="0" borderId="12" xfId="0" applyFont="1" applyFill="1" applyBorder="1"/>
    <xf numFmtId="0" fontId="45" fillId="0" borderId="13" xfId="0" applyFont="1" applyFill="1" applyBorder="1"/>
    <xf numFmtId="164" fontId="30" fillId="0" borderId="13" xfId="0" applyNumberFormat="1" applyFont="1" applyFill="1" applyBorder="1" applyAlignment="1">
      <alignment horizontal="center" vertical="center"/>
    </xf>
    <xf numFmtId="0" fontId="39" fillId="0" borderId="13" xfId="0" applyFont="1" applyFill="1" applyBorder="1"/>
    <xf numFmtId="0" fontId="53" fillId="0" borderId="13" xfId="0" applyFont="1" applyFill="1" applyBorder="1"/>
    <xf numFmtId="0" fontId="39" fillId="0" borderId="22" xfId="0" applyFont="1" applyFill="1" applyBorder="1"/>
    <xf numFmtId="0" fontId="18" fillId="0" borderId="5" xfId="0" applyFont="1" applyFill="1" applyBorder="1" applyAlignment="1">
      <alignment horizontal="center" vertical="center"/>
    </xf>
    <xf numFmtId="0" fontId="18" fillId="0" borderId="9" xfId="0" applyFont="1" applyFill="1" applyBorder="1"/>
    <xf numFmtId="1" fontId="18" fillId="0" borderId="9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left" vertic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left" vertical="center"/>
    </xf>
    <xf numFmtId="1" fontId="26" fillId="0" borderId="9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2" fontId="18" fillId="0" borderId="9" xfId="0" applyNumberFormat="1" applyFont="1" applyFill="1" applyBorder="1"/>
    <xf numFmtId="0" fontId="18" fillId="0" borderId="9" xfId="0" applyFont="1" applyBorder="1"/>
    <xf numFmtId="0" fontId="0" fillId="0" borderId="23" xfId="0" applyBorder="1"/>
    <xf numFmtId="1" fontId="8" fillId="0" borderId="0" xfId="0" applyNumberFormat="1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18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2" fontId="18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/>
    </xf>
    <xf numFmtId="164" fontId="18" fillId="0" borderId="9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7" fillId="4" borderId="0" xfId="0" applyFont="1" applyFill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N179"/>
  <sheetViews>
    <sheetView view="pageBreakPreview" topLeftCell="A135" zoomScale="85" zoomScaleSheetLayoutView="85" workbookViewId="0">
      <selection activeCell="K162" sqref="K162"/>
    </sheetView>
  </sheetViews>
  <sheetFormatPr defaultRowHeight="12.75"/>
  <cols>
    <col min="1" max="1" width="4" style="384" customWidth="1"/>
    <col min="2" max="2" width="26.5703125" style="384" customWidth="1"/>
    <col min="3" max="3" width="12.28515625" style="384" customWidth="1"/>
    <col min="4" max="4" width="9.28515625" style="384" customWidth="1"/>
    <col min="5" max="5" width="17.140625" style="384" customWidth="1"/>
    <col min="6" max="6" width="10.85546875" style="384" customWidth="1"/>
    <col min="7" max="7" width="13.85546875" style="384" customWidth="1"/>
    <col min="8" max="8" width="14" style="384" customWidth="1"/>
    <col min="9" max="9" width="10.5703125" style="384" customWidth="1"/>
    <col min="10" max="10" width="13" style="384" customWidth="1"/>
    <col min="11" max="11" width="13.42578125" style="384" customWidth="1"/>
    <col min="12" max="12" width="13.5703125" style="384" customWidth="1"/>
    <col min="13" max="13" width="14" style="384" customWidth="1"/>
    <col min="14" max="14" width="9.28515625" style="384" customWidth="1"/>
    <col min="15" max="15" width="12.85546875" style="384" customWidth="1"/>
    <col min="16" max="16" width="14.28515625" style="384" customWidth="1"/>
    <col min="17" max="17" width="18.85546875" style="384" customWidth="1"/>
    <col min="18" max="18" width="4.7109375" style="384" customWidth="1"/>
    <col min="19" max="16384" width="9.140625" style="384"/>
  </cols>
  <sheetData>
    <row r="1" spans="1:17" s="81" customFormat="1" ht="14.25" customHeight="1">
      <c r="A1" s="129" t="s">
        <v>213</v>
      </c>
      <c r="Q1" s="677" t="s">
        <v>489</v>
      </c>
    </row>
    <row r="2" spans="1:17" s="84" customFormat="1" ht="14.25" customHeight="1">
      <c r="A2" s="15" t="s">
        <v>214</v>
      </c>
      <c r="K2" s="678"/>
    </row>
    <row r="3" spans="1:17" s="84" customFormat="1" ht="14.25" customHeight="1">
      <c r="A3" s="679" t="s">
        <v>0</v>
      </c>
      <c r="B3" s="680"/>
      <c r="C3" s="680"/>
      <c r="D3" s="680"/>
      <c r="E3" s="680"/>
      <c r="F3" s="680"/>
      <c r="G3" s="680"/>
      <c r="H3" s="444"/>
    </row>
    <row r="4" spans="1:17" s="495" customFormat="1" ht="14.25" customHeight="1" thickBot="1">
      <c r="A4" s="681" t="s">
        <v>215</v>
      </c>
      <c r="G4" s="244"/>
      <c r="H4" s="244"/>
      <c r="I4" s="682" t="s">
        <v>353</v>
      </c>
      <c r="J4" s="244"/>
      <c r="K4" s="244"/>
      <c r="L4" s="244"/>
      <c r="M4" s="244"/>
      <c r="N4" s="682" t="s">
        <v>354</v>
      </c>
      <c r="O4" s="244"/>
      <c r="P4" s="244"/>
    </row>
    <row r="5" spans="1:17" s="447" customFormat="1" ht="56.25" customHeight="1" thickTop="1" thickBot="1">
      <c r="A5" s="445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">
        <v>492</v>
      </c>
      <c r="H5" s="430" t="s">
        <v>491</v>
      </c>
      <c r="I5" s="430" t="s">
        <v>4</v>
      </c>
      <c r="J5" s="430" t="s">
        <v>5</v>
      </c>
      <c r="K5" s="446" t="s">
        <v>6</v>
      </c>
      <c r="L5" s="428" t="str">
        <f>G5</f>
        <v>FINAL READING 30/06/2023</v>
      </c>
      <c r="M5" s="430" t="str">
        <f>H5</f>
        <v>INTIAL READING 01/06/2023</v>
      </c>
      <c r="N5" s="430" t="s">
        <v>4</v>
      </c>
      <c r="O5" s="430" t="s">
        <v>5</v>
      </c>
      <c r="P5" s="446" t="s">
        <v>6</v>
      </c>
      <c r="Q5" s="446" t="s">
        <v>269</v>
      </c>
    </row>
    <row r="6" spans="1:17" ht="1.5" hidden="1" customHeight="1" thickTop="1">
      <c r="A6" s="7"/>
      <c r="B6" s="8"/>
      <c r="C6" s="7"/>
      <c r="D6" s="7"/>
      <c r="E6" s="7"/>
      <c r="F6" s="7"/>
      <c r="L6" s="393"/>
    </row>
    <row r="7" spans="1:17" ht="15.75" customHeight="1" thickTop="1">
      <c r="A7" s="241"/>
      <c r="B7" s="297" t="s">
        <v>13</v>
      </c>
      <c r="C7" s="281"/>
      <c r="D7" s="303"/>
      <c r="E7" s="303"/>
      <c r="F7" s="281"/>
      <c r="G7" s="848"/>
      <c r="H7" s="455"/>
      <c r="I7" s="455"/>
      <c r="J7" s="455"/>
      <c r="K7" s="849"/>
      <c r="L7" s="848"/>
      <c r="M7" s="455"/>
      <c r="N7" s="455"/>
      <c r="O7" s="455"/>
      <c r="P7" s="850"/>
      <c r="Q7" s="451"/>
    </row>
    <row r="8" spans="1:17" ht="16.5" customHeight="1">
      <c r="A8" s="242">
        <v>1</v>
      </c>
      <c r="B8" s="298" t="s">
        <v>14</v>
      </c>
      <c r="C8" s="290">
        <v>4902497</v>
      </c>
      <c r="D8" s="301" t="s">
        <v>12</v>
      </c>
      <c r="E8" s="283" t="s">
        <v>304</v>
      </c>
      <c r="F8" s="290">
        <v>-1000</v>
      </c>
      <c r="G8" s="294">
        <v>369</v>
      </c>
      <c r="H8" s="295">
        <v>369</v>
      </c>
      <c r="I8" s="295">
        <f>G8-H8</f>
        <v>0</v>
      </c>
      <c r="J8" s="295">
        <f>$F8*I8</f>
        <v>0</v>
      </c>
      <c r="K8" s="296">
        <f>J8/1000000</f>
        <v>0</v>
      </c>
      <c r="L8" s="294">
        <v>999232</v>
      </c>
      <c r="M8" s="295">
        <v>999356</v>
      </c>
      <c r="N8" s="295">
        <f>L8-M8</f>
        <v>-124</v>
      </c>
      <c r="O8" s="295">
        <f>$F8*N8</f>
        <v>124000</v>
      </c>
      <c r="P8" s="296">
        <f>O8/1000000</f>
        <v>0.124</v>
      </c>
      <c r="Q8" s="815"/>
    </row>
    <row r="9" spans="1:17" ht="16.5">
      <c r="A9" s="242">
        <v>2</v>
      </c>
      <c r="B9" s="298" t="s">
        <v>336</v>
      </c>
      <c r="C9" s="290">
        <v>4864976</v>
      </c>
      <c r="D9" s="301" t="s">
        <v>12</v>
      </c>
      <c r="E9" s="283" t="s">
        <v>304</v>
      </c>
      <c r="F9" s="290">
        <v>-2000</v>
      </c>
      <c r="G9" s="294">
        <v>98422</v>
      </c>
      <c r="H9" s="295">
        <v>97808</v>
      </c>
      <c r="I9" s="295">
        <f>G9-H9</f>
        <v>614</v>
      </c>
      <c r="J9" s="295">
        <f>$F9*I9</f>
        <v>-1228000</v>
      </c>
      <c r="K9" s="296">
        <f>J9/1000000</f>
        <v>-1.228</v>
      </c>
      <c r="L9" s="294">
        <v>5073</v>
      </c>
      <c r="M9" s="295">
        <v>5066</v>
      </c>
      <c r="N9" s="295">
        <f>L9-M9</f>
        <v>7</v>
      </c>
      <c r="O9" s="295">
        <f>$F9*N9</f>
        <v>-14000</v>
      </c>
      <c r="P9" s="296">
        <f>O9/1000000</f>
        <v>-1.4E-2</v>
      </c>
      <c r="Q9" s="392"/>
    </row>
    <row r="10" spans="1:17" ht="16.5">
      <c r="A10" s="242"/>
      <c r="B10" s="298"/>
      <c r="C10" s="290" t="s">
        <v>484</v>
      </c>
      <c r="D10" s="301" t="s">
        <v>449</v>
      </c>
      <c r="E10" s="283" t="s">
        <v>304</v>
      </c>
      <c r="F10" s="290">
        <v>-1</v>
      </c>
      <c r="G10" s="294">
        <v>796000</v>
      </c>
      <c r="H10" s="295">
        <v>35000</v>
      </c>
      <c r="I10" s="295">
        <f>G10-H10</f>
        <v>761000</v>
      </c>
      <c r="J10" s="295">
        <f>$F10*I10</f>
        <v>-761000</v>
      </c>
      <c r="K10" s="296">
        <f>J10/1000000</f>
        <v>-0.76100000000000001</v>
      </c>
      <c r="L10" s="294">
        <v>0</v>
      </c>
      <c r="M10" s="295">
        <v>0</v>
      </c>
      <c r="N10" s="295">
        <f>L10-M10</f>
        <v>0</v>
      </c>
      <c r="O10" s="295">
        <f>$F10*N10</f>
        <v>0</v>
      </c>
      <c r="P10" s="296">
        <f>O10/1000000</f>
        <v>0</v>
      </c>
      <c r="Q10" s="385"/>
    </row>
    <row r="11" spans="1:17" ht="15.95" customHeight="1">
      <c r="A11" s="242">
        <v>3</v>
      </c>
      <c r="B11" s="298" t="s">
        <v>16</v>
      </c>
      <c r="C11" s="290">
        <v>4864924</v>
      </c>
      <c r="D11" s="301" t="s">
        <v>12</v>
      </c>
      <c r="E11" s="283" t="s">
        <v>304</v>
      </c>
      <c r="F11" s="290">
        <v>-1000</v>
      </c>
      <c r="G11" s="294">
        <v>18503</v>
      </c>
      <c r="H11" s="295">
        <v>18503</v>
      </c>
      <c r="I11" s="295">
        <f>G11-H11</f>
        <v>0</v>
      </c>
      <c r="J11" s="295">
        <f>$F11*I11</f>
        <v>0</v>
      </c>
      <c r="K11" s="296">
        <f>J11/1000000</f>
        <v>0</v>
      </c>
      <c r="L11" s="294">
        <v>1000330</v>
      </c>
      <c r="M11" s="295">
        <v>999805</v>
      </c>
      <c r="N11" s="295">
        <f>L11-M11</f>
        <v>525</v>
      </c>
      <c r="O11" s="295">
        <f>$F11*N11</f>
        <v>-525000</v>
      </c>
      <c r="P11" s="296">
        <f>O11/1000000</f>
        <v>-0.52500000000000002</v>
      </c>
      <c r="Q11" s="388"/>
    </row>
    <row r="12" spans="1:17" ht="15.95" customHeight="1">
      <c r="A12" s="242">
        <v>4</v>
      </c>
      <c r="B12" s="298" t="s">
        <v>152</v>
      </c>
      <c r="C12" s="290" t="s">
        <v>478</v>
      </c>
      <c r="D12" s="301" t="s">
        <v>449</v>
      </c>
      <c r="E12" s="283" t="s">
        <v>304</v>
      </c>
      <c r="F12" s="290">
        <v>-1</v>
      </c>
      <c r="G12" s="294">
        <v>1171000</v>
      </c>
      <c r="H12" s="295">
        <v>1236000</v>
      </c>
      <c r="I12" s="295">
        <f>G12-H12</f>
        <v>-65000</v>
      </c>
      <c r="J12" s="295">
        <f>$F12*I12</f>
        <v>65000</v>
      </c>
      <c r="K12" s="296">
        <f>J12/1000000</f>
        <v>6.5000000000000002E-2</v>
      </c>
      <c r="L12" s="294">
        <v>0</v>
      </c>
      <c r="M12" s="295">
        <v>38000</v>
      </c>
      <c r="N12" s="295">
        <f>L12-M12</f>
        <v>-38000</v>
      </c>
      <c r="O12" s="295">
        <f>$F12*N12</f>
        <v>38000</v>
      </c>
      <c r="P12" s="296">
        <f>O12/1000000</f>
        <v>3.7999999999999999E-2</v>
      </c>
      <c r="Q12" s="388"/>
    </row>
    <row r="13" spans="1:17" ht="15.95" customHeight="1">
      <c r="A13" s="242"/>
      <c r="B13" s="299" t="s">
        <v>17</v>
      </c>
      <c r="C13" s="290"/>
      <c r="D13" s="302"/>
      <c r="E13" s="302"/>
      <c r="F13" s="290"/>
      <c r="G13" s="294"/>
      <c r="H13" s="295"/>
      <c r="I13" s="295"/>
      <c r="J13" s="295"/>
      <c r="K13" s="296"/>
      <c r="L13" s="294"/>
      <c r="M13" s="295"/>
      <c r="N13" s="295"/>
      <c r="O13" s="295"/>
      <c r="P13" s="296"/>
      <c r="Q13" s="388"/>
    </row>
    <row r="14" spans="1:17" ht="15.95" customHeight="1">
      <c r="A14" s="242">
        <v>5</v>
      </c>
      <c r="B14" s="298" t="s">
        <v>14</v>
      </c>
      <c r="C14" s="290">
        <v>4864916</v>
      </c>
      <c r="D14" s="301" t="s">
        <v>12</v>
      </c>
      <c r="E14" s="283" t="s">
        <v>304</v>
      </c>
      <c r="F14" s="290">
        <v>-1000</v>
      </c>
      <c r="G14" s="294">
        <v>362</v>
      </c>
      <c r="H14" s="295">
        <v>362</v>
      </c>
      <c r="I14" s="295">
        <f>G14-H14</f>
        <v>0</v>
      </c>
      <c r="J14" s="295">
        <f>$F14*I14</f>
        <v>0</v>
      </c>
      <c r="K14" s="296">
        <f>J14/1000000</f>
        <v>0</v>
      </c>
      <c r="L14" s="294">
        <v>984404</v>
      </c>
      <c r="M14" s="295">
        <v>984404</v>
      </c>
      <c r="N14" s="295">
        <f>L14-M14</f>
        <v>0</v>
      </c>
      <c r="O14" s="295">
        <f>$F14*N14</f>
        <v>0</v>
      </c>
      <c r="P14" s="296">
        <f>O14/1000000</f>
        <v>0</v>
      </c>
      <c r="Q14" s="388"/>
    </row>
    <row r="15" spans="1:17" ht="15.95" customHeight="1">
      <c r="A15" s="242">
        <v>6</v>
      </c>
      <c r="B15" s="298" t="s">
        <v>15</v>
      </c>
      <c r="C15" s="290">
        <v>4864896</v>
      </c>
      <c r="D15" s="301" t="s">
        <v>12</v>
      </c>
      <c r="E15" s="283" t="s">
        <v>304</v>
      </c>
      <c r="F15" s="290">
        <v>-2000</v>
      </c>
      <c r="G15" s="294">
        <v>244</v>
      </c>
      <c r="H15" s="295">
        <v>190</v>
      </c>
      <c r="I15" s="295">
        <f>G15-H15</f>
        <v>54</v>
      </c>
      <c r="J15" s="295">
        <f>$F15*I15</f>
        <v>-108000</v>
      </c>
      <c r="K15" s="296">
        <f>J15/1000000</f>
        <v>-0.108</v>
      </c>
      <c r="L15" s="294">
        <v>839</v>
      </c>
      <c r="M15" s="295">
        <v>793</v>
      </c>
      <c r="N15" s="295">
        <f>L15-M15</f>
        <v>46</v>
      </c>
      <c r="O15" s="295">
        <f>$F15*N15</f>
        <v>-92000</v>
      </c>
      <c r="P15" s="296">
        <f>O15/1000000</f>
        <v>-9.1999999999999998E-2</v>
      </c>
      <c r="Q15" s="388"/>
    </row>
    <row r="16" spans="1:17" ht="15.95" customHeight="1">
      <c r="A16" s="242"/>
      <c r="B16" s="298"/>
      <c r="C16" s="290"/>
      <c r="D16" s="301"/>
      <c r="E16" s="283"/>
      <c r="F16" s="290"/>
      <c r="G16" s="294"/>
      <c r="H16" s="295"/>
      <c r="I16" s="295"/>
      <c r="J16" s="295"/>
      <c r="K16" s="296"/>
      <c r="L16" s="294"/>
      <c r="M16" s="295"/>
      <c r="N16" s="295"/>
      <c r="O16" s="295"/>
      <c r="P16" s="296"/>
      <c r="Q16" s="388"/>
    </row>
    <row r="17" spans="1:17" ht="16.5" customHeight="1">
      <c r="A17" s="242"/>
      <c r="B17" s="299" t="s">
        <v>20</v>
      </c>
      <c r="C17" s="290"/>
      <c r="D17" s="302"/>
      <c r="E17" s="283"/>
      <c r="F17" s="290"/>
      <c r="G17" s="294"/>
      <c r="H17" s="295"/>
      <c r="I17" s="295"/>
      <c r="J17" s="295"/>
      <c r="K17" s="296"/>
      <c r="L17" s="294"/>
      <c r="M17" s="295"/>
      <c r="N17" s="295"/>
      <c r="O17" s="295"/>
      <c r="P17" s="296"/>
      <c r="Q17" s="388"/>
    </row>
    <row r="18" spans="1:17" ht="14.25" customHeight="1">
      <c r="A18" s="242">
        <v>7</v>
      </c>
      <c r="B18" s="298" t="s">
        <v>445</v>
      </c>
      <c r="C18" s="290">
        <v>4864964</v>
      </c>
      <c r="D18" s="301" t="s">
        <v>12</v>
      </c>
      <c r="E18" s="283" t="s">
        <v>304</v>
      </c>
      <c r="F18" s="290">
        <v>-1000</v>
      </c>
      <c r="G18" s="294">
        <v>34383</v>
      </c>
      <c r="H18" s="295">
        <v>34345</v>
      </c>
      <c r="I18" s="295">
        <f>G18-H18</f>
        <v>38</v>
      </c>
      <c r="J18" s="295">
        <f>$F18*I18</f>
        <v>-38000</v>
      </c>
      <c r="K18" s="296">
        <f>J18/1000000</f>
        <v>-3.7999999999999999E-2</v>
      </c>
      <c r="L18" s="294">
        <v>999102</v>
      </c>
      <c r="M18" s="295">
        <v>999640</v>
      </c>
      <c r="N18" s="295">
        <f>L18-M18</f>
        <v>-538</v>
      </c>
      <c r="O18" s="295">
        <f>$F18*N18</f>
        <v>538000</v>
      </c>
      <c r="P18" s="296">
        <f>O18/1000000</f>
        <v>0.53800000000000003</v>
      </c>
      <c r="Q18" s="388"/>
    </row>
    <row r="19" spans="1:17" ht="13.5" customHeight="1">
      <c r="A19" s="242">
        <v>8</v>
      </c>
      <c r="B19" s="298" t="s">
        <v>15</v>
      </c>
      <c r="C19" s="290">
        <v>4865022</v>
      </c>
      <c r="D19" s="301" t="s">
        <v>12</v>
      </c>
      <c r="E19" s="283" t="s">
        <v>304</v>
      </c>
      <c r="F19" s="290">
        <v>-1000</v>
      </c>
      <c r="G19" s="294">
        <v>44008</v>
      </c>
      <c r="H19" s="295">
        <v>43963</v>
      </c>
      <c r="I19" s="295">
        <f>G19-H19</f>
        <v>45</v>
      </c>
      <c r="J19" s="295">
        <f>$F19*I19</f>
        <v>-45000</v>
      </c>
      <c r="K19" s="296">
        <f>J19/1000000</f>
        <v>-4.4999999999999998E-2</v>
      </c>
      <c r="L19" s="294">
        <v>997341</v>
      </c>
      <c r="M19" s="295">
        <v>997755</v>
      </c>
      <c r="N19" s="295">
        <f>L19-M19</f>
        <v>-414</v>
      </c>
      <c r="O19" s="295">
        <f>$F19*N19</f>
        <v>414000</v>
      </c>
      <c r="P19" s="296">
        <f>O19/1000000</f>
        <v>0.41399999999999998</v>
      </c>
      <c r="Q19" s="396"/>
    </row>
    <row r="20" spans="1:17" ht="14.25" customHeight="1">
      <c r="A20" s="242">
        <v>9</v>
      </c>
      <c r="B20" s="298" t="s">
        <v>21</v>
      </c>
      <c r="C20" s="290">
        <v>4864997</v>
      </c>
      <c r="D20" s="301" t="s">
        <v>12</v>
      </c>
      <c r="E20" s="283" t="s">
        <v>304</v>
      </c>
      <c r="F20" s="290">
        <v>-1000</v>
      </c>
      <c r="G20" s="294">
        <v>31099</v>
      </c>
      <c r="H20" s="295">
        <v>30963</v>
      </c>
      <c r="I20" s="295">
        <f>G20-H20</f>
        <v>136</v>
      </c>
      <c r="J20" s="295">
        <f>$F20*I20</f>
        <v>-136000</v>
      </c>
      <c r="K20" s="296">
        <f>J20/1000000</f>
        <v>-0.13600000000000001</v>
      </c>
      <c r="L20" s="294">
        <v>996922</v>
      </c>
      <c r="M20" s="295">
        <v>996607</v>
      </c>
      <c r="N20" s="295">
        <f>L20-M20</f>
        <v>315</v>
      </c>
      <c r="O20" s="295">
        <f>$F20*N20</f>
        <v>-315000</v>
      </c>
      <c r="P20" s="296">
        <f>O20/1000000</f>
        <v>-0.315</v>
      </c>
      <c r="Q20" s="395"/>
    </row>
    <row r="21" spans="1:17" ht="13.5" customHeight="1">
      <c r="A21" s="242">
        <v>10</v>
      </c>
      <c r="B21" s="298" t="s">
        <v>22</v>
      </c>
      <c r="C21" s="290">
        <v>5295166</v>
      </c>
      <c r="D21" s="301" t="s">
        <v>12</v>
      </c>
      <c r="E21" s="283" t="s">
        <v>304</v>
      </c>
      <c r="F21" s="290">
        <v>-500</v>
      </c>
      <c r="G21" s="294">
        <v>13575</v>
      </c>
      <c r="H21" s="295">
        <v>13473</v>
      </c>
      <c r="I21" s="295">
        <f>G21-H21</f>
        <v>102</v>
      </c>
      <c r="J21" s="295">
        <f>$F21*I21</f>
        <v>-51000</v>
      </c>
      <c r="K21" s="296">
        <f>J21/1000000</f>
        <v>-5.0999999999999997E-2</v>
      </c>
      <c r="L21" s="294">
        <v>813015</v>
      </c>
      <c r="M21" s="295">
        <v>812843</v>
      </c>
      <c r="N21" s="295">
        <f>L21-M21</f>
        <v>172</v>
      </c>
      <c r="O21" s="295">
        <f>$F21*N21</f>
        <v>-86000</v>
      </c>
      <c r="P21" s="296">
        <f>O21/1000000</f>
        <v>-8.5999999999999993E-2</v>
      </c>
      <c r="Q21" s="388"/>
    </row>
    <row r="22" spans="1:17" ht="15.95" customHeight="1">
      <c r="A22" s="242"/>
      <c r="B22" s="299" t="s">
        <v>23</v>
      </c>
      <c r="C22" s="290"/>
      <c r="D22" s="302"/>
      <c r="E22" s="283"/>
      <c r="F22" s="290"/>
      <c r="G22" s="294"/>
      <c r="H22" s="295"/>
      <c r="I22" s="295"/>
      <c r="J22" s="295"/>
      <c r="K22" s="296"/>
      <c r="L22" s="294"/>
      <c r="M22" s="295"/>
      <c r="N22" s="295"/>
      <c r="O22" s="295"/>
      <c r="P22" s="296"/>
      <c r="Q22" s="388"/>
    </row>
    <row r="23" spans="1:17" ht="15.95" customHeight="1">
      <c r="A23" s="242">
        <v>11</v>
      </c>
      <c r="B23" s="298" t="s">
        <v>14</v>
      </c>
      <c r="C23" s="290">
        <v>4864930</v>
      </c>
      <c r="D23" s="301" t="s">
        <v>12</v>
      </c>
      <c r="E23" s="283" t="s">
        <v>304</v>
      </c>
      <c r="F23" s="290">
        <v>-1000</v>
      </c>
      <c r="G23" s="294">
        <v>12324</v>
      </c>
      <c r="H23" s="295">
        <v>12270</v>
      </c>
      <c r="I23" s="295">
        <f t="shared" ref="I23:I28" si="0">G23-H23</f>
        <v>54</v>
      </c>
      <c r="J23" s="295">
        <f t="shared" ref="J23:J28" si="1">$F23*I23</f>
        <v>-54000</v>
      </c>
      <c r="K23" s="296">
        <f t="shared" ref="K23:K28" si="2">J23/1000000</f>
        <v>-5.3999999999999999E-2</v>
      </c>
      <c r="L23" s="294">
        <v>998299</v>
      </c>
      <c r="M23" s="295">
        <v>998350</v>
      </c>
      <c r="N23" s="295">
        <f t="shared" ref="N23:N28" si="3">L23-M23</f>
        <v>-51</v>
      </c>
      <c r="O23" s="295">
        <f t="shared" ref="O23:O28" si="4">$F23*N23</f>
        <v>51000</v>
      </c>
      <c r="P23" s="296">
        <f t="shared" ref="P23:P28" si="5">O23/1000000</f>
        <v>5.0999999999999997E-2</v>
      </c>
      <c r="Q23" s="396"/>
    </row>
    <row r="24" spans="1:17" ht="15.95" customHeight="1">
      <c r="A24" s="242">
        <v>12</v>
      </c>
      <c r="B24" s="298" t="s">
        <v>24</v>
      </c>
      <c r="C24" s="290">
        <v>4864917</v>
      </c>
      <c r="D24" s="301" t="s">
        <v>12</v>
      </c>
      <c r="E24" s="283" t="s">
        <v>304</v>
      </c>
      <c r="F24" s="290">
        <v>-1000</v>
      </c>
      <c r="G24" s="294">
        <v>31074</v>
      </c>
      <c r="H24" s="295">
        <v>30678</v>
      </c>
      <c r="I24" s="295">
        <f>G24-H24</f>
        <v>396</v>
      </c>
      <c r="J24" s="295">
        <f>$F24*I24</f>
        <v>-396000</v>
      </c>
      <c r="K24" s="296">
        <f>J24/1000000</f>
        <v>-0.39600000000000002</v>
      </c>
      <c r="L24" s="294">
        <v>233</v>
      </c>
      <c r="M24" s="295">
        <v>36</v>
      </c>
      <c r="N24" s="295">
        <f>L24-M24</f>
        <v>197</v>
      </c>
      <c r="O24" s="295">
        <f>$F24*N24</f>
        <v>-197000</v>
      </c>
      <c r="P24" s="296">
        <f>O24/1000000</f>
        <v>-0.19700000000000001</v>
      </c>
      <c r="Q24" s="396"/>
    </row>
    <row r="25" spans="1:17" ht="16.5">
      <c r="A25" s="242">
        <v>13</v>
      </c>
      <c r="B25" s="298" t="s">
        <v>21</v>
      </c>
      <c r="C25" s="290">
        <v>4864922</v>
      </c>
      <c r="D25" s="301" t="s">
        <v>12</v>
      </c>
      <c r="E25" s="283" t="s">
        <v>304</v>
      </c>
      <c r="F25" s="290">
        <v>-1000</v>
      </c>
      <c r="G25" s="294">
        <v>64390</v>
      </c>
      <c r="H25" s="295">
        <v>64384</v>
      </c>
      <c r="I25" s="295">
        <f t="shared" si="0"/>
        <v>6</v>
      </c>
      <c r="J25" s="295">
        <f t="shared" si="1"/>
        <v>-6000</v>
      </c>
      <c r="K25" s="296">
        <f t="shared" si="2"/>
        <v>-6.0000000000000001E-3</v>
      </c>
      <c r="L25" s="294">
        <v>996165</v>
      </c>
      <c r="M25" s="295">
        <v>996473</v>
      </c>
      <c r="N25" s="295">
        <f t="shared" si="3"/>
        <v>-308</v>
      </c>
      <c r="O25" s="295">
        <f t="shared" si="4"/>
        <v>308000</v>
      </c>
      <c r="P25" s="296">
        <f t="shared" si="5"/>
        <v>0.308</v>
      </c>
      <c r="Q25" s="395"/>
    </row>
    <row r="26" spans="1:17" ht="16.5">
      <c r="A26" s="242">
        <v>14</v>
      </c>
      <c r="B26" s="298" t="s">
        <v>22</v>
      </c>
      <c r="C26" s="290">
        <v>40001535</v>
      </c>
      <c r="D26" s="301" t="s">
        <v>12</v>
      </c>
      <c r="E26" s="283" t="s">
        <v>304</v>
      </c>
      <c r="F26" s="290">
        <v>-1</v>
      </c>
      <c r="G26" s="294">
        <v>30877</v>
      </c>
      <c r="H26" s="295">
        <v>30877</v>
      </c>
      <c r="I26" s="295">
        <f t="shared" si="0"/>
        <v>0</v>
      </c>
      <c r="J26" s="295">
        <f t="shared" si="1"/>
        <v>0</v>
      </c>
      <c r="K26" s="296">
        <f>J26/1000</f>
        <v>0</v>
      </c>
      <c r="L26" s="294">
        <v>99999712</v>
      </c>
      <c r="M26" s="295">
        <v>99999712</v>
      </c>
      <c r="N26" s="295">
        <f t="shared" si="3"/>
        <v>0</v>
      </c>
      <c r="O26" s="295">
        <f t="shared" si="4"/>
        <v>0</v>
      </c>
      <c r="P26" s="296">
        <f>O26/1000</f>
        <v>0</v>
      </c>
      <c r="Q26" s="395"/>
    </row>
    <row r="27" spans="1:17" ht="18.75" customHeight="1">
      <c r="A27" s="242">
        <v>15</v>
      </c>
      <c r="B27" s="298" t="s">
        <v>427</v>
      </c>
      <c r="C27" s="290">
        <v>4902494</v>
      </c>
      <c r="D27" s="301" t="s">
        <v>12</v>
      </c>
      <c r="E27" s="283" t="s">
        <v>304</v>
      </c>
      <c r="F27" s="290">
        <v>1000</v>
      </c>
      <c r="G27" s="294">
        <v>681436</v>
      </c>
      <c r="H27" s="295">
        <v>682385</v>
      </c>
      <c r="I27" s="295">
        <f t="shared" si="0"/>
        <v>-949</v>
      </c>
      <c r="J27" s="295">
        <f t="shared" si="1"/>
        <v>-949000</v>
      </c>
      <c r="K27" s="296">
        <f t="shared" si="2"/>
        <v>-0.94899999999999995</v>
      </c>
      <c r="L27" s="294">
        <v>999745</v>
      </c>
      <c r="M27" s="295">
        <v>999745</v>
      </c>
      <c r="N27" s="295">
        <f t="shared" si="3"/>
        <v>0</v>
      </c>
      <c r="O27" s="295">
        <f t="shared" si="4"/>
        <v>0</v>
      </c>
      <c r="P27" s="296">
        <f t="shared" si="5"/>
        <v>0</v>
      </c>
      <c r="Q27" s="388"/>
    </row>
    <row r="28" spans="1:17" ht="18.75" customHeight="1">
      <c r="A28" s="242">
        <v>16</v>
      </c>
      <c r="B28" s="298" t="s">
        <v>426</v>
      </c>
      <c r="C28" s="290">
        <v>4902484</v>
      </c>
      <c r="D28" s="301" t="s">
        <v>12</v>
      </c>
      <c r="E28" s="283" t="s">
        <v>304</v>
      </c>
      <c r="F28" s="290">
        <v>500</v>
      </c>
      <c r="G28" s="294">
        <v>707295</v>
      </c>
      <c r="H28" s="295">
        <v>711503</v>
      </c>
      <c r="I28" s="295">
        <f t="shared" si="0"/>
        <v>-4208</v>
      </c>
      <c r="J28" s="295">
        <f t="shared" si="1"/>
        <v>-2104000</v>
      </c>
      <c r="K28" s="296">
        <f t="shared" si="2"/>
        <v>-2.1040000000000001</v>
      </c>
      <c r="L28" s="294">
        <v>999988</v>
      </c>
      <c r="M28" s="295">
        <v>999988</v>
      </c>
      <c r="N28" s="295">
        <f t="shared" si="3"/>
        <v>0</v>
      </c>
      <c r="O28" s="295">
        <f t="shared" si="4"/>
        <v>0</v>
      </c>
      <c r="P28" s="296">
        <f t="shared" si="5"/>
        <v>0</v>
      </c>
      <c r="Q28" s="388"/>
    </row>
    <row r="29" spans="1:17" ht="18.75" customHeight="1">
      <c r="A29" s="242"/>
      <c r="B29" s="299" t="s">
        <v>393</v>
      </c>
      <c r="C29" s="290"/>
      <c r="D29" s="301"/>
      <c r="E29" s="283"/>
      <c r="F29" s="290"/>
      <c r="G29" s="294"/>
      <c r="H29" s="295"/>
      <c r="I29" s="295"/>
      <c r="J29" s="295"/>
      <c r="K29" s="296"/>
      <c r="L29" s="294"/>
      <c r="M29" s="295"/>
      <c r="N29" s="295"/>
      <c r="O29" s="295"/>
      <c r="P29" s="296"/>
      <c r="Q29" s="388"/>
    </row>
    <row r="30" spans="1:17" ht="15.75" customHeight="1">
      <c r="A30" s="242">
        <v>17</v>
      </c>
      <c r="B30" s="298" t="s">
        <v>14</v>
      </c>
      <c r="C30" s="290">
        <v>4864963</v>
      </c>
      <c r="D30" s="301" t="s">
        <v>12</v>
      </c>
      <c r="E30" s="283" t="s">
        <v>304</v>
      </c>
      <c r="F30" s="290">
        <v>-1000</v>
      </c>
      <c r="G30" s="294">
        <v>15982</v>
      </c>
      <c r="H30" s="295">
        <v>15981</v>
      </c>
      <c r="I30" s="295">
        <f>G30-H30</f>
        <v>1</v>
      </c>
      <c r="J30" s="295">
        <f>$F30*I30</f>
        <v>-1000</v>
      </c>
      <c r="K30" s="296">
        <f>J30/1000000</f>
        <v>-1E-3</v>
      </c>
      <c r="L30" s="294">
        <v>998581</v>
      </c>
      <c r="M30" s="295">
        <v>998454</v>
      </c>
      <c r="N30" s="295">
        <f>L30-M30</f>
        <v>127</v>
      </c>
      <c r="O30" s="295">
        <f>$F30*N30</f>
        <v>-127000</v>
      </c>
      <c r="P30" s="296">
        <f>O30/1000000</f>
        <v>-0.127</v>
      </c>
      <c r="Q30" s="388"/>
    </row>
    <row r="31" spans="1:17" ht="15.95" customHeight="1">
      <c r="A31" s="242">
        <v>18</v>
      </c>
      <c r="B31" s="298" t="s">
        <v>15</v>
      </c>
      <c r="C31" s="290">
        <v>4865043</v>
      </c>
      <c r="D31" s="301" t="s">
        <v>12</v>
      </c>
      <c r="E31" s="283" t="s">
        <v>304</v>
      </c>
      <c r="F31" s="290">
        <v>-1000</v>
      </c>
      <c r="G31" s="294">
        <v>6</v>
      </c>
      <c r="H31" s="295">
        <v>6</v>
      </c>
      <c r="I31" s="295">
        <f>G31-H31</f>
        <v>0</v>
      </c>
      <c r="J31" s="295">
        <f>$F31*I31</f>
        <v>0</v>
      </c>
      <c r="K31" s="296">
        <f>J31/1000000</f>
        <v>0</v>
      </c>
      <c r="L31" s="294">
        <v>1055</v>
      </c>
      <c r="M31" s="295">
        <v>533</v>
      </c>
      <c r="N31" s="295">
        <f>L31-M31</f>
        <v>522</v>
      </c>
      <c r="O31" s="295">
        <f>$F31*N31</f>
        <v>-522000</v>
      </c>
      <c r="P31" s="296">
        <f>O31/1000000</f>
        <v>-0.52200000000000002</v>
      </c>
      <c r="Q31" s="388"/>
    </row>
    <row r="32" spans="1:17" ht="15.95" customHeight="1">
      <c r="A32" s="242">
        <v>19</v>
      </c>
      <c r="B32" s="298" t="s">
        <v>16</v>
      </c>
      <c r="C32" s="290">
        <v>4865052</v>
      </c>
      <c r="D32" s="301" t="s">
        <v>12</v>
      </c>
      <c r="E32" s="283" t="s">
        <v>304</v>
      </c>
      <c r="F32" s="290">
        <v>-1000</v>
      </c>
      <c r="G32" s="294">
        <v>62748</v>
      </c>
      <c r="H32" s="295">
        <v>62720</v>
      </c>
      <c r="I32" s="295">
        <f>G32-H32</f>
        <v>28</v>
      </c>
      <c r="J32" s="295">
        <f>$F32*I32</f>
        <v>-28000</v>
      </c>
      <c r="K32" s="296">
        <f>J32/1000000</f>
        <v>-2.8000000000000001E-2</v>
      </c>
      <c r="L32" s="294">
        <v>1000204</v>
      </c>
      <c r="M32" s="295">
        <v>999814</v>
      </c>
      <c r="N32" s="295">
        <f>L32-M32</f>
        <v>390</v>
      </c>
      <c r="O32" s="295">
        <f>$F32*N32</f>
        <v>-390000</v>
      </c>
      <c r="P32" s="296">
        <f>O32/1000000</f>
        <v>-0.39</v>
      </c>
      <c r="Q32" s="388"/>
    </row>
    <row r="33" spans="1:17" ht="15.95" customHeight="1">
      <c r="A33" s="242"/>
      <c r="B33" s="299" t="s">
        <v>25</v>
      </c>
      <c r="C33" s="290"/>
      <c r="D33" s="302"/>
      <c r="E33" s="283"/>
      <c r="F33" s="290"/>
      <c r="G33" s="294"/>
      <c r="H33" s="295"/>
      <c r="I33" s="295"/>
      <c r="J33" s="295"/>
      <c r="K33" s="296"/>
      <c r="L33" s="294"/>
      <c r="M33" s="295"/>
      <c r="N33" s="295"/>
      <c r="O33" s="295"/>
      <c r="P33" s="296"/>
      <c r="Q33" s="388"/>
    </row>
    <row r="34" spans="1:17" ht="15.95" customHeight="1">
      <c r="A34" s="242">
        <v>20</v>
      </c>
      <c r="B34" s="298" t="s">
        <v>388</v>
      </c>
      <c r="C34" s="290">
        <v>4864836</v>
      </c>
      <c r="D34" s="301" t="s">
        <v>12</v>
      </c>
      <c r="E34" s="283" t="s">
        <v>304</v>
      </c>
      <c r="F34" s="290">
        <v>1000</v>
      </c>
      <c r="G34" s="294">
        <v>998623</v>
      </c>
      <c r="H34" s="295">
        <v>998623</v>
      </c>
      <c r="I34" s="295">
        <f t="shared" ref="I34:I41" si="6">G34-H34</f>
        <v>0</v>
      </c>
      <c r="J34" s="295">
        <f t="shared" ref="J34:J41" si="7">$F34*I34</f>
        <v>0</v>
      </c>
      <c r="K34" s="296">
        <f t="shared" ref="K34:K41" si="8">J34/1000000</f>
        <v>0</v>
      </c>
      <c r="L34" s="294">
        <v>985766</v>
      </c>
      <c r="M34" s="295">
        <v>986432</v>
      </c>
      <c r="N34" s="295">
        <f t="shared" ref="N34:N41" si="9">L34-M34</f>
        <v>-666</v>
      </c>
      <c r="O34" s="295">
        <f t="shared" ref="O34:O41" si="10">$F34*N34</f>
        <v>-666000</v>
      </c>
      <c r="P34" s="296">
        <f t="shared" ref="P34:P41" si="11">O34/1000000</f>
        <v>-0.66600000000000004</v>
      </c>
      <c r="Q34" s="409"/>
    </row>
    <row r="35" spans="1:17" ht="15.95" customHeight="1">
      <c r="A35" s="242">
        <v>21</v>
      </c>
      <c r="B35" s="298" t="s">
        <v>26</v>
      </c>
      <c r="C35" s="290">
        <v>4865182</v>
      </c>
      <c r="D35" s="301" t="s">
        <v>12</v>
      </c>
      <c r="E35" s="283" t="s">
        <v>304</v>
      </c>
      <c r="F35" s="290">
        <v>4000</v>
      </c>
      <c r="G35" s="294">
        <v>999568</v>
      </c>
      <c r="H35" s="295">
        <v>999568</v>
      </c>
      <c r="I35" s="295">
        <f t="shared" si="6"/>
        <v>0</v>
      </c>
      <c r="J35" s="295">
        <f t="shared" si="7"/>
        <v>0</v>
      </c>
      <c r="K35" s="296">
        <f t="shared" si="8"/>
        <v>0</v>
      </c>
      <c r="L35" s="294">
        <v>999548</v>
      </c>
      <c r="M35" s="295">
        <v>999617</v>
      </c>
      <c r="N35" s="295">
        <f t="shared" si="9"/>
        <v>-69</v>
      </c>
      <c r="O35" s="295">
        <f t="shared" si="10"/>
        <v>-276000</v>
      </c>
      <c r="P35" s="296">
        <f t="shared" si="11"/>
        <v>-0.27600000000000002</v>
      </c>
      <c r="Q35" s="388"/>
    </row>
    <row r="36" spans="1:17" ht="15.95" customHeight="1">
      <c r="A36" s="242">
        <v>22</v>
      </c>
      <c r="B36" s="298" t="s">
        <v>27</v>
      </c>
      <c r="C36" s="290">
        <v>4864880</v>
      </c>
      <c r="D36" s="301" t="s">
        <v>12</v>
      </c>
      <c r="E36" s="283" t="s">
        <v>304</v>
      </c>
      <c r="F36" s="290">
        <v>500</v>
      </c>
      <c r="G36" s="294">
        <v>1965</v>
      </c>
      <c r="H36" s="295">
        <v>1965</v>
      </c>
      <c r="I36" s="295">
        <f t="shared" si="6"/>
        <v>0</v>
      </c>
      <c r="J36" s="295">
        <f t="shared" si="7"/>
        <v>0</v>
      </c>
      <c r="K36" s="296">
        <f t="shared" si="8"/>
        <v>0</v>
      </c>
      <c r="L36" s="294">
        <v>17315</v>
      </c>
      <c r="M36" s="295">
        <v>17060</v>
      </c>
      <c r="N36" s="295">
        <f t="shared" si="9"/>
        <v>255</v>
      </c>
      <c r="O36" s="295">
        <f t="shared" si="10"/>
        <v>127500</v>
      </c>
      <c r="P36" s="296">
        <f t="shared" si="11"/>
        <v>0.1275</v>
      </c>
      <c r="Q36" s="388"/>
    </row>
    <row r="37" spans="1:17" ht="15.95" customHeight="1">
      <c r="A37" s="242">
        <v>23</v>
      </c>
      <c r="B37" s="298" t="s">
        <v>28</v>
      </c>
      <c r="C37" s="290">
        <v>5295128</v>
      </c>
      <c r="D37" s="301" t="s">
        <v>12</v>
      </c>
      <c r="E37" s="283" t="s">
        <v>304</v>
      </c>
      <c r="F37" s="290">
        <v>50</v>
      </c>
      <c r="G37" s="294">
        <v>92054</v>
      </c>
      <c r="H37" s="295">
        <v>92046</v>
      </c>
      <c r="I37" s="295">
        <f t="shared" si="6"/>
        <v>8</v>
      </c>
      <c r="J37" s="295">
        <f t="shared" si="7"/>
        <v>400</v>
      </c>
      <c r="K37" s="296">
        <f t="shared" si="8"/>
        <v>4.0000000000000002E-4</v>
      </c>
      <c r="L37" s="294">
        <v>424454</v>
      </c>
      <c r="M37" s="295">
        <v>421659</v>
      </c>
      <c r="N37" s="295">
        <f t="shared" si="9"/>
        <v>2795</v>
      </c>
      <c r="O37" s="295">
        <f t="shared" si="10"/>
        <v>139750</v>
      </c>
      <c r="P37" s="296">
        <f t="shared" si="11"/>
        <v>0.13975000000000001</v>
      </c>
      <c r="Q37" s="388"/>
    </row>
    <row r="38" spans="1:17" ht="15.95" customHeight="1">
      <c r="A38" s="242"/>
      <c r="B38" s="298"/>
      <c r="C38" s="290"/>
      <c r="D38" s="301"/>
      <c r="E38" s="283"/>
      <c r="F38" s="290">
        <v>50</v>
      </c>
      <c r="G38" s="294">
        <v>157232</v>
      </c>
      <c r="H38" s="295">
        <v>157232</v>
      </c>
      <c r="I38" s="295">
        <f t="shared" si="6"/>
        <v>0</v>
      </c>
      <c r="J38" s="295">
        <f t="shared" si="7"/>
        <v>0</v>
      </c>
      <c r="K38" s="296">
        <f t="shared" si="8"/>
        <v>0</v>
      </c>
      <c r="L38" s="294"/>
      <c r="M38" s="295"/>
      <c r="N38" s="295"/>
      <c r="O38" s="295"/>
      <c r="P38" s="296"/>
      <c r="Q38" s="388"/>
    </row>
    <row r="39" spans="1:17" ht="15.95" customHeight="1">
      <c r="A39" s="242">
        <v>24</v>
      </c>
      <c r="B39" s="298" t="s">
        <v>29</v>
      </c>
      <c r="C39" s="290">
        <v>4864865</v>
      </c>
      <c r="D39" s="301" t="s">
        <v>12</v>
      </c>
      <c r="E39" s="283" t="s">
        <v>304</v>
      </c>
      <c r="F39" s="290">
        <v>1000</v>
      </c>
      <c r="G39" s="294">
        <v>998484</v>
      </c>
      <c r="H39" s="295">
        <v>998484</v>
      </c>
      <c r="I39" s="295">
        <f t="shared" si="6"/>
        <v>0</v>
      </c>
      <c r="J39" s="295">
        <f t="shared" si="7"/>
        <v>0</v>
      </c>
      <c r="K39" s="296">
        <f t="shared" si="8"/>
        <v>0</v>
      </c>
      <c r="L39" s="294">
        <v>992068</v>
      </c>
      <c r="M39" s="295">
        <v>992751</v>
      </c>
      <c r="N39" s="295">
        <f t="shared" si="9"/>
        <v>-683</v>
      </c>
      <c r="O39" s="295">
        <f t="shared" si="10"/>
        <v>-683000</v>
      </c>
      <c r="P39" s="296">
        <f t="shared" si="11"/>
        <v>-0.68300000000000005</v>
      </c>
      <c r="Q39" s="396"/>
    </row>
    <row r="40" spans="1:17" ht="15.75" customHeight="1">
      <c r="A40" s="242">
        <v>25</v>
      </c>
      <c r="B40" s="298" t="s">
        <v>330</v>
      </c>
      <c r="C40" s="290">
        <v>4865117</v>
      </c>
      <c r="D40" s="301" t="s">
        <v>12</v>
      </c>
      <c r="E40" s="283" t="s">
        <v>304</v>
      </c>
      <c r="F40" s="724">
        <v>1333.3330000000001</v>
      </c>
      <c r="G40" s="294">
        <v>999993</v>
      </c>
      <c r="H40" s="295">
        <v>999993</v>
      </c>
      <c r="I40" s="295">
        <f t="shared" si="6"/>
        <v>0</v>
      </c>
      <c r="J40" s="295">
        <f t="shared" si="7"/>
        <v>0</v>
      </c>
      <c r="K40" s="296">
        <f t="shared" si="8"/>
        <v>0</v>
      </c>
      <c r="L40" s="294">
        <v>995039</v>
      </c>
      <c r="M40" s="295">
        <v>996939</v>
      </c>
      <c r="N40" s="295">
        <f t="shared" si="9"/>
        <v>-1900</v>
      </c>
      <c r="O40" s="295">
        <f t="shared" si="10"/>
        <v>-2533332.7000000002</v>
      </c>
      <c r="P40" s="296">
        <f t="shared" si="11"/>
        <v>-2.5333327000000003</v>
      </c>
      <c r="Q40" s="586"/>
    </row>
    <row r="41" spans="1:17" ht="15.75" customHeight="1">
      <c r="A41" s="242">
        <v>26</v>
      </c>
      <c r="B41" s="298" t="s">
        <v>370</v>
      </c>
      <c r="C41" s="290">
        <v>4864846</v>
      </c>
      <c r="D41" s="301" t="s">
        <v>12</v>
      </c>
      <c r="E41" s="283" t="s">
        <v>304</v>
      </c>
      <c r="F41" s="290">
        <v>1000</v>
      </c>
      <c r="G41" s="294">
        <v>999777</v>
      </c>
      <c r="H41" s="295">
        <v>999777</v>
      </c>
      <c r="I41" s="295">
        <f t="shared" si="6"/>
        <v>0</v>
      </c>
      <c r="J41" s="295">
        <f t="shared" si="7"/>
        <v>0</v>
      </c>
      <c r="K41" s="296">
        <f t="shared" si="8"/>
        <v>0</v>
      </c>
      <c r="L41" s="294">
        <v>1000026</v>
      </c>
      <c r="M41" s="295">
        <v>999999</v>
      </c>
      <c r="N41" s="295">
        <f t="shared" si="9"/>
        <v>27</v>
      </c>
      <c r="O41" s="295">
        <f t="shared" si="10"/>
        <v>27000</v>
      </c>
      <c r="P41" s="296">
        <f t="shared" si="11"/>
        <v>2.7E-2</v>
      </c>
      <c r="Q41" s="395"/>
    </row>
    <row r="42" spans="1:17" ht="15.95" customHeight="1">
      <c r="A42" s="242"/>
      <c r="B42" s="300" t="s">
        <v>30</v>
      </c>
      <c r="C42" s="290"/>
      <c r="D42" s="301"/>
      <c r="E42" s="283"/>
      <c r="F42" s="290"/>
      <c r="G42" s="294"/>
      <c r="H42" s="295"/>
      <c r="I42" s="295"/>
      <c r="J42" s="295"/>
      <c r="K42" s="296"/>
      <c r="L42" s="294"/>
      <c r="M42" s="295"/>
      <c r="N42" s="295"/>
      <c r="O42" s="295"/>
      <c r="P42" s="296"/>
      <c r="Q42" s="388"/>
    </row>
    <row r="43" spans="1:17" ht="13.5" customHeight="1">
      <c r="A43" s="242">
        <v>27</v>
      </c>
      <c r="B43" s="298" t="s">
        <v>327</v>
      </c>
      <c r="C43" s="290">
        <v>5128473</v>
      </c>
      <c r="D43" s="301" t="s">
        <v>12</v>
      </c>
      <c r="E43" s="283" t="s">
        <v>304</v>
      </c>
      <c r="F43" s="290">
        <v>1000</v>
      </c>
      <c r="G43" s="294">
        <v>975351</v>
      </c>
      <c r="H43" s="295">
        <v>975844</v>
      </c>
      <c r="I43" s="295">
        <f>G43-H43</f>
        <v>-493</v>
      </c>
      <c r="J43" s="295">
        <f>$F43*I43</f>
        <v>-493000</v>
      </c>
      <c r="K43" s="296">
        <f>J43/1000000</f>
        <v>-0.49299999999999999</v>
      </c>
      <c r="L43" s="294">
        <v>997849</v>
      </c>
      <c r="M43" s="295">
        <v>997857</v>
      </c>
      <c r="N43" s="295">
        <f>L43-M43</f>
        <v>-8</v>
      </c>
      <c r="O43" s="295">
        <f>$F43*N43</f>
        <v>-8000</v>
      </c>
      <c r="P43" s="296">
        <f>O43/1000000</f>
        <v>-8.0000000000000002E-3</v>
      </c>
      <c r="Q43" s="395"/>
    </row>
    <row r="44" spans="1:17" ht="13.5" customHeight="1">
      <c r="A44" s="242">
        <v>28</v>
      </c>
      <c r="B44" s="298" t="s">
        <v>328</v>
      </c>
      <c r="C44" s="290">
        <v>4902482</v>
      </c>
      <c r="D44" s="301" t="s">
        <v>12</v>
      </c>
      <c r="E44" s="283" t="s">
        <v>304</v>
      </c>
      <c r="F44" s="290">
        <v>500</v>
      </c>
      <c r="G44" s="294">
        <v>882628</v>
      </c>
      <c r="H44" s="295">
        <v>882880</v>
      </c>
      <c r="I44" s="295">
        <f>G44-H44</f>
        <v>-252</v>
      </c>
      <c r="J44" s="295">
        <f>$F44*I44</f>
        <v>-126000</v>
      </c>
      <c r="K44" s="296">
        <f>J44/1000000</f>
        <v>-0.126</v>
      </c>
      <c r="L44" s="294">
        <v>999233</v>
      </c>
      <c r="M44" s="295">
        <v>999244</v>
      </c>
      <c r="N44" s="295">
        <f>L44-M44</f>
        <v>-11</v>
      </c>
      <c r="O44" s="295">
        <f>$F44*N44</f>
        <v>-5500</v>
      </c>
      <c r="P44" s="296">
        <f>O44/1000000</f>
        <v>-5.4999999999999997E-3</v>
      </c>
      <c r="Q44" s="395"/>
    </row>
    <row r="45" spans="1:17" ht="13.5" customHeight="1">
      <c r="A45" s="242">
        <v>29</v>
      </c>
      <c r="B45" s="298" t="s">
        <v>31</v>
      </c>
      <c r="C45" s="290">
        <v>4864791</v>
      </c>
      <c r="D45" s="301" t="s">
        <v>12</v>
      </c>
      <c r="E45" s="283" t="s">
        <v>304</v>
      </c>
      <c r="F45" s="290">
        <v>266.67</v>
      </c>
      <c r="G45" s="294">
        <v>991430</v>
      </c>
      <c r="H45" s="295">
        <v>991434</v>
      </c>
      <c r="I45" s="243">
        <f>G45-H45</f>
        <v>-4</v>
      </c>
      <c r="J45" s="243">
        <f>$F45*I45</f>
        <v>-1066.68</v>
      </c>
      <c r="K45" s="656">
        <f>J45/1000000</f>
        <v>-1.06668E-3</v>
      </c>
      <c r="L45" s="294">
        <v>999966</v>
      </c>
      <c r="M45" s="295">
        <v>1000322</v>
      </c>
      <c r="N45" s="243">
        <f>L45-M45</f>
        <v>-356</v>
      </c>
      <c r="O45" s="243">
        <f>$F45*N45</f>
        <v>-94934.52</v>
      </c>
      <c r="P45" s="656">
        <f>O45/1000000</f>
        <v>-9.4934520000000008E-2</v>
      </c>
      <c r="Q45" s="409"/>
    </row>
    <row r="46" spans="1:17" ht="13.5" customHeight="1">
      <c r="A46" s="242">
        <v>30</v>
      </c>
      <c r="B46" s="298" t="s">
        <v>32</v>
      </c>
      <c r="C46" s="290">
        <v>4865184</v>
      </c>
      <c r="D46" s="301" t="s">
        <v>12</v>
      </c>
      <c r="E46" s="283" t="s">
        <v>304</v>
      </c>
      <c r="F46" s="290">
        <v>2000</v>
      </c>
      <c r="G46" s="294">
        <v>0</v>
      </c>
      <c r="H46" s="295">
        <v>0</v>
      </c>
      <c r="I46" s="295">
        <f>G46-H46</f>
        <v>0</v>
      </c>
      <c r="J46" s="295">
        <f>$F46*I46</f>
        <v>0</v>
      </c>
      <c r="K46" s="296">
        <f>J46/1000000</f>
        <v>0</v>
      </c>
      <c r="L46" s="294">
        <v>51</v>
      </c>
      <c r="M46" s="295">
        <v>50</v>
      </c>
      <c r="N46" s="295">
        <f>L46-M46</f>
        <v>1</v>
      </c>
      <c r="O46" s="295">
        <f>$F46*N46</f>
        <v>2000</v>
      </c>
      <c r="P46" s="296">
        <f>O46/1000000</f>
        <v>2E-3</v>
      </c>
      <c r="Q46" s="388"/>
    </row>
    <row r="47" spans="1:17" ht="13.5" customHeight="1">
      <c r="A47" s="242"/>
      <c r="B47" s="299" t="s">
        <v>33</v>
      </c>
      <c r="C47" s="290"/>
      <c r="D47" s="302"/>
      <c r="E47" s="283"/>
      <c r="F47" s="290"/>
      <c r="G47" s="294"/>
      <c r="H47" s="295"/>
      <c r="I47" s="295"/>
      <c r="J47" s="295"/>
      <c r="K47" s="296"/>
      <c r="L47" s="294"/>
      <c r="M47" s="295"/>
      <c r="N47" s="295"/>
      <c r="O47" s="295"/>
      <c r="P47" s="296"/>
      <c r="Q47" s="388"/>
    </row>
    <row r="48" spans="1:17" ht="13.5" customHeight="1">
      <c r="A48" s="242">
        <v>31</v>
      </c>
      <c r="B48" s="298" t="s">
        <v>34</v>
      </c>
      <c r="C48" s="290">
        <v>4865041</v>
      </c>
      <c r="D48" s="301" t="s">
        <v>12</v>
      </c>
      <c r="E48" s="283" t="s">
        <v>304</v>
      </c>
      <c r="F48" s="290">
        <v>-1000</v>
      </c>
      <c r="G48" s="294">
        <v>60885</v>
      </c>
      <c r="H48" s="295">
        <v>60896</v>
      </c>
      <c r="I48" s="295">
        <f>G48-H48</f>
        <v>-11</v>
      </c>
      <c r="J48" s="295">
        <f>$F48*I48</f>
        <v>11000</v>
      </c>
      <c r="K48" s="296">
        <f>J48/1000000</f>
        <v>1.0999999999999999E-2</v>
      </c>
      <c r="L48" s="294">
        <v>995213</v>
      </c>
      <c r="M48" s="295">
        <v>995682</v>
      </c>
      <c r="N48" s="295">
        <f>L48-M48</f>
        <v>-469</v>
      </c>
      <c r="O48" s="295">
        <f>$F48*N48</f>
        <v>469000</v>
      </c>
      <c r="P48" s="296">
        <f>O48/1000000</f>
        <v>0.46899999999999997</v>
      </c>
      <c r="Q48" s="388"/>
    </row>
    <row r="49" spans="1:17" ht="13.5" customHeight="1">
      <c r="A49" s="242">
        <v>32</v>
      </c>
      <c r="B49" s="298" t="s">
        <v>15</v>
      </c>
      <c r="C49" s="290">
        <v>4902499</v>
      </c>
      <c r="D49" s="301" t="s">
        <v>12</v>
      </c>
      <c r="E49" s="283" t="s">
        <v>304</v>
      </c>
      <c r="F49" s="290">
        <v>-1000</v>
      </c>
      <c r="G49" s="294">
        <v>5654</v>
      </c>
      <c r="H49" s="295">
        <v>5633</v>
      </c>
      <c r="I49" s="295">
        <f>G49-H49</f>
        <v>21</v>
      </c>
      <c r="J49" s="295">
        <f>$F49*I49</f>
        <v>-21000</v>
      </c>
      <c r="K49" s="296">
        <f>J49/1000000</f>
        <v>-2.1000000000000001E-2</v>
      </c>
      <c r="L49" s="294">
        <v>999775</v>
      </c>
      <c r="M49" s="295">
        <v>999929</v>
      </c>
      <c r="N49" s="295">
        <f>L49-M49</f>
        <v>-154</v>
      </c>
      <c r="O49" s="295">
        <f>$F49*N49</f>
        <v>154000</v>
      </c>
      <c r="P49" s="296">
        <f>O49/1000000</f>
        <v>0.154</v>
      </c>
      <c r="Q49" s="385"/>
    </row>
    <row r="50" spans="1:17" ht="13.5" customHeight="1">
      <c r="A50" s="242">
        <v>33</v>
      </c>
      <c r="B50" s="298" t="s">
        <v>16</v>
      </c>
      <c r="C50" s="290">
        <v>4864788</v>
      </c>
      <c r="D50" s="301" t="s">
        <v>12</v>
      </c>
      <c r="E50" s="283" t="s">
        <v>304</v>
      </c>
      <c r="F50" s="290">
        <v>-2000</v>
      </c>
      <c r="G50" s="294">
        <v>39784</v>
      </c>
      <c r="H50" s="295">
        <v>39627</v>
      </c>
      <c r="I50" s="295">
        <f>G50-H50</f>
        <v>157</v>
      </c>
      <c r="J50" s="295">
        <f>$F50*I50</f>
        <v>-314000</v>
      </c>
      <c r="K50" s="296">
        <f>J50/1000000</f>
        <v>-0.314</v>
      </c>
      <c r="L50" s="294">
        <v>999669</v>
      </c>
      <c r="M50" s="295">
        <v>999551</v>
      </c>
      <c r="N50" s="295">
        <f>L50-M50</f>
        <v>118</v>
      </c>
      <c r="O50" s="295">
        <f>$F50*N50</f>
        <v>-236000</v>
      </c>
      <c r="P50" s="296">
        <f>O50/1000000</f>
        <v>-0.23599999999999999</v>
      </c>
      <c r="Q50" s="385"/>
    </row>
    <row r="51" spans="1:17" ht="14.25" customHeight="1">
      <c r="A51" s="242"/>
      <c r="B51" s="299" t="s">
        <v>35</v>
      </c>
      <c r="C51" s="290"/>
      <c r="D51" s="302"/>
      <c r="E51" s="283"/>
      <c r="F51" s="290"/>
      <c r="G51" s="294"/>
      <c r="H51" s="295"/>
      <c r="I51" s="295"/>
      <c r="J51" s="295"/>
      <c r="K51" s="296"/>
      <c r="L51" s="294"/>
      <c r="M51" s="295"/>
      <c r="N51" s="295"/>
      <c r="O51" s="295"/>
      <c r="P51" s="296"/>
      <c r="Q51" s="388"/>
    </row>
    <row r="52" spans="1:17" ht="15.95" customHeight="1">
      <c r="A52" s="242">
        <v>34</v>
      </c>
      <c r="B52" s="298" t="s">
        <v>36</v>
      </c>
      <c r="C52" s="290">
        <v>4864911</v>
      </c>
      <c r="D52" s="301" t="s">
        <v>12</v>
      </c>
      <c r="E52" s="283" t="s">
        <v>304</v>
      </c>
      <c r="F52" s="290">
        <v>-1000</v>
      </c>
      <c r="G52" s="294">
        <v>95802</v>
      </c>
      <c r="H52" s="295">
        <v>95472</v>
      </c>
      <c r="I52" s="295">
        <f>G52-H52</f>
        <v>330</v>
      </c>
      <c r="J52" s="295">
        <f>$F52*I52</f>
        <v>-330000</v>
      </c>
      <c r="K52" s="296">
        <f>J52/1000000</f>
        <v>-0.33</v>
      </c>
      <c r="L52" s="294">
        <v>995556</v>
      </c>
      <c r="M52" s="295">
        <v>995678</v>
      </c>
      <c r="N52" s="295">
        <f>L52-M52</f>
        <v>-122</v>
      </c>
      <c r="O52" s="295">
        <f>$F52*N52</f>
        <v>122000</v>
      </c>
      <c r="P52" s="296">
        <f>O52/1000000</f>
        <v>0.122</v>
      </c>
      <c r="Q52" s="388"/>
    </row>
    <row r="53" spans="1:17" ht="15.75" customHeight="1">
      <c r="A53" s="242"/>
      <c r="B53" s="299" t="s">
        <v>338</v>
      </c>
      <c r="C53" s="290"/>
      <c r="D53" s="301"/>
      <c r="E53" s="283"/>
      <c r="F53" s="290"/>
      <c r="G53" s="294"/>
      <c r="H53" s="295"/>
      <c r="I53" s="295"/>
      <c r="J53" s="295"/>
      <c r="K53" s="296"/>
      <c r="L53" s="294"/>
      <c r="M53" s="295"/>
      <c r="N53" s="295"/>
      <c r="O53" s="295"/>
      <c r="P53" s="296"/>
      <c r="Q53" s="388"/>
    </row>
    <row r="54" spans="1:17" ht="15.95" customHeight="1">
      <c r="A54" s="242">
        <v>35</v>
      </c>
      <c r="B54" s="298" t="s">
        <v>387</v>
      </c>
      <c r="C54" s="290">
        <v>4864892</v>
      </c>
      <c r="D54" s="301" t="s">
        <v>12</v>
      </c>
      <c r="E54" s="283" t="s">
        <v>304</v>
      </c>
      <c r="F54" s="290">
        <v>-4000</v>
      </c>
      <c r="G54" s="294">
        <v>16138</v>
      </c>
      <c r="H54" s="295">
        <v>15711</v>
      </c>
      <c r="I54" s="295">
        <f>G54-H54</f>
        <v>427</v>
      </c>
      <c r="J54" s="295">
        <f>$F54*I54</f>
        <v>-1708000</v>
      </c>
      <c r="K54" s="296">
        <f>J54/1000000</f>
        <v>-1.708</v>
      </c>
      <c r="L54" s="294">
        <v>1000011</v>
      </c>
      <c r="M54" s="295">
        <v>999998</v>
      </c>
      <c r="N54" s="295">
        <f>L54-M54</f>
        <v>13</v>
      </c>
      <c r="O54" s="295">
        <f>$F54*N54</f>
        <v>-52000</v>
      </c>
      <c r="P54" s="296">
        <f>O54/1000000</f>
        <v>-5.1999999999999998E-2</v>
      </c>
      <c r="Q54" s="388"/>
    </row>
    <row r="55" spans="1:17" ht="18.75" customHeight="1">
      <c r="A55" s="242">
        <v>36</v>
      </c>
      <c r="B55" s="298" t="s">
        <v>345</v>
      </c>
      <c r="C55" s="290">
        <v>4864992</v>
      </c>
      <c r="D55" s="301" t="s">
        <v>12</v>
      </c>
      <c r="E55" s="283" t="s">
        <v>304</v>
      </c>
      <c r="F55" s="290">
        <v>-1000</v>
      </c>
      <c r="G55" s="294">
        <v>176090</v>
      </c>
      <c r="H55" s="295">
        <v>175636</v>
      </c>
      <c r="I55" s="295">
        <f>G55-H55</f>
        <v>454</v>
      </c>
      <c r="J55" s="295">
        <f>$F55*I55</f>
        <v>-454000</v>
      </c>
      <c r="K55" s="296">
        <f>J55/1000000</f>
        <v>-0.45400000000000001</v>
      </c>
      <c r="L55" s="294">
        <v>998433</v>
      </c>
      <c r="M55" s="295">
        <v>998424</v>
      </c>
      <c r="N55" s="295">
        <f>L55-M55</f>
        <v>9</v>
      </c>
      <c r="O55" s="295">
        <f>$F55*N55</f>
        <v>-9000</v>
      </c>
      <c r="P55" s="296">
        <f>O55/1000000</f>
        <v>-8.9999999999999993E-3</v>
      </c>
      <c r="Q55" s="638"/>
    </row>
    <row r="56" spans="1:17" ht="15.95" customHeight="1">
      <c r="A56" s="242">
        <v>37</v>
      </c>
      <c r="B56" s="298" t="s">
        <v>339</v>
      </c>
      <c r="C56" s="290">
        <v>4864827</v>
      </c>
      <c r="D56" s="301" t="s">
        <v>12</v>
      </c>
      <c r="E56" s="283" t="s">
        <v>304</v>
      </c>
      <c r="F56" s="290">
        <v>-333.33</v>
      </c>
      <c r="G56" s="294">
        <v>404436</v>
      </c>
      <c r="H56" s="295">
        <v>400170</v>
      </c>
      <c r="I56" s="295">
        <f>G56-H56</f>
        <v>4266</v>
      </c>
      <c r="J56" s="295">
        <f>$F56*I56</f>
        <v>-1421985.78</v>
      </c>
      <c r="K56" s="296">
        <f>J56/1000000</f>
        <v>-1.42198578</v>
      </c>
      <c r="L56" s="294">
        <v>528</v>
      </c>
      <c r="M56" s="295">
        <v>266</v>
      </c>
      <c r="N56" s="295">
        <f>L56-M56</f>
        <v>262</v>
      </c>
      <c r="O56" s="295">
        <f>$F56*N56</f>
        <v>-87332.459999999992</v>
      </c>
      <c r="P56" s="296">
        <f>O56/1000000</f>
        <v>-8.7332459999999987E-2</v>
      </c>
      <c r="Q56" s="638"/>
    </row>
    <row r="57" spans="1:17" ht="15.95" customHeight="1">
      <c r="A57" s="242">
        <v>38</v>
      </c>
      <c r="B57" s="298" t="s">
        <v>450</v>
      </c>
      <c r="C57" s="290">
        <v>5128449</v>
      </c>
      <c r="D57" s="301" t="s">
        <v>12</v>
      </c>
      <c r="E57" s="283" t="s">
        <v>304</v>
      </c>
      <c r="F57" s="290">
        <v>-2000</v>
      </c>
      <c r="G57" s="294">
        <v>55561</v>
      </c>
      <c r="H57" s="295">
        <v>54935</v>
      </c>
      <c r="I57" s="295">
        <f>G57-H57</f>
        <v>626</v>
      </c>
      <c r="J57" s="295">
        <f>$F57*I57</f>
        <v>-1252000</v>
      </c>
      <c r="K57" s="296">
        <f>J57/1000000</f>
        <v>-1.252</v>
      </c>
      <c r="L57" s="294">
        <v>34</v>
      </c>
      <c r="M57" s="295">
        <v>1</v>
      </c>
      <c r="N57" s="295">
        <f>L57-M57</f>
        <v>33</v>
      </c>
      <c r="O57" s="295">
        <f>$F57*N57</f>
        <v>-66000</v>
      </c>
      <c r="P57" s="296">
        <f>O57/1000000</f>
        <v>-6.6000000000000003E-2</v>
      </c>
      <c r="Q57" s="638"/>
    </row>
    <row r="58" spans="1:17" ht="15.95" customHeight="1">
      <c r="A58" s="242"/>
      <c r="B58" s="298"/>
      <c r="C58" s="290"/>
      <c r="D58" s="301"/>
      <c r="E58" s="283"/>
      <c r="F58" s="290"/>
      <c r="G58" s="294"/>
      <c r="H58" s="295"/>
      <c r="I58" s="295"/>
      <c r="J58" s="295"/>
      <c r="K58" s="296"/>
      <c r="L58" s="294"/>
      <c r="M58" s="295"/>
      <c r="N58" s="295"/>
      <c r="O58" s="295"/>
      <c r="P58" s="296"/>
      <c r="Q58" s="638"/>
    </row>
    <row r="59" spans="1:17" ht="12" customHeight="1">
      <c r="A59" s="242"/>
      <c r="B59" s="300" t="s">
        <v>359</v>
      </c>
      <c r="C59" s="290"/>
      <c r="D59" s="301"/>
      <c r="E59" s="283"/>
      <c r="F59" s="290"/>
      <c r="G59" s="294"/>
      <c r="H59" s="295"/>
      <c r="I59" s="295"/>
      <c r="J59" s="295"/>
      <c r="K59" s="296"/>
      <c r="L59" s="294"/>
      <c r="M59" s="295"/>
      <c r="N59" s="295"/>
      <c r="O59" s="295"/>
      <c r="P59" s="296"/>
      <c r="Q59" s="389"/>
    </row>
    <row r="60" spans="1:17" ht="15.95" customHeight="1">
      <c r="A60" s="242">
        <v>38</v>
      </c>
      <c r="B60" s="298" t="s">
        <v>14</v>
      </c>
      <c r="C60" s="290">
        <v>4864957</v>
      </c>
      <c r="D60" s="301" t="s">
        <v>12</v>
      </c>
      <c r="E60" s="283" t="s">
        <v>304</v>
      </c>
      <c r="F60" s="290">
        <v>-2500</v>
      </c>
      <c r="G60" s="294">
        <v>3374</v>
      </c>
      <c r="H60" s="295">
        <v>3218</v>
      </c>
      <c r="I60" s="295">
        <f>G60-H60</f>
        <v>156</v>
      </c>
      <c r="J60" s="295">
        <f>$F60*I60</f>
        <v>-390000</v>
      </c>
      <c r="K60" s="296">
        <f>J60/1000000</f>
        <v>-0.39</v>
      </c>
      <c r="L60" s="294">
        <v>29</v>
      </c>
      <c r="M60" s="295">
        <v>0</v>
      </c>
      <c r="N60" s="295">
        <f>L60-M60</f>
        <v>29</v>
      </c>
      <c r="O60" s="295">
        <f>$F60*N60</f>
        <v>-72500</v>
      </c>
      <c r="P60" s="296">
        <f>O60/1000000</f>
        <v>-7.2499999999999995E-2</v>
      </c>
      <c r="Q60" s="409"/>
    </row>
    <row r="61" spans="1:17" ht="18.75" customHeight="1">
      <c r="A61" s="242">
        <v>39</v>
      </c>
      <c r="B61" s="298" t="s">
        <v>15</v>
      </c>
      <c r="C61" s="290">
        <v>5128468</v>
      </c>
      <c r="D61" s="301" t="s">
        <v>12</v>
      </c>
      <c r="E61" s="283" t="s">
        <v>304</v>
      </c>
      <c r="F61" s="290">
        <v>-1000</v>
      </c>
      <c r="G61" s="294">
        <v>162239</v>
      </c>
      <c r="H61" s="295">
        <v>161806</v>
      </c>
      <c r="I61" s="295">
        <f>G61-H61</f>
        <v>433</v>
      </c>
      <c r="J61" s="295">
        <f>$F61*I61</f>
        <v>-433000</v>
      </c>
      <c r="K61" s="296">
        <f>J61/1000000</f>
        <v>-0.433</v>
      </c>
      <c r="L61" s="294">
        <v>2390</v>
      </c>
      <c r="M61" s="295">
        <v>2317</v>
      </c>
      <c r="N61" s="295">
        <f>L61-M61</f>
        <v>73</v>
      </c>
      <c r="O61" s="295">
        <f>$F61*N61</f>
        <v>-73000</v>
      </c>
      <c r="P61" s="296">
        <f>O61/1000000</f>
        <v>-7.2999999999999995E-2</v>
      </c>
      <c r="Q61" s="392"/>
    </row>
    <row r="62" spans="1:17" ht="18.75" customHeight="1">
      <c r="A62" s="242"/>
      <c r="B62" s="300" t="s">
        <v>446</v>
      </c>
      <c r="C62" s="290"/>
      <c r="D62" s="301"/>
      <c r="E62" s="283"/>
      <c r="F62" s="290"/>
      <c r="G62" s="294"/>
      <c r="H62" s="295"/>
      <c r="I62" s="295"/>
      <c r="J62" s="295"/>
      <c r="K62" s="296"/>
      <c r="L62" s="294"/>
      <c r="M62" s="295"/>
      <c r="N62" s="295"/>
      <c r="O62" s="295"/>
      <c r="P62" s="296"/>
      <c r="Q62" s="392"/>
    </row>
    <row r="63" spans="1:17" ht="18.75" customHeight="1">
      <c r="A63" s="242">
        <v>40</v>
      </c>
      <c r="B63" s="298" t="s">
        <v>14</v>
      </c>
      <c r="C63" s="290" t="s">
        <v>447</v>
      </c>
      <c r="D63" s="301" t="s">
        <v>449</v>
      </c>
      <c r="E63" s="283" t="s">
        <v>304</v>
      </c>
      <c r="F63" s="290">
        <v>-1</v>
      </c>
      <c r="G63" s="294">
        <v>16947000</v>
      </c>
      <c r="H63" s="295">
        <v>16812000</v>
      </c>
      <c r="I63" s="295">
        <f>G63-H63</f>
        <v>135000</v>
      </c>
      <c r="J63" s="295">
        <f>$F63*I63</f>
        <v>-135000</v>
      </c>
      <c r="K63" s="296">
        <f>J63/1000000</f>
        <v>-0.13500000000000001</v>
      </c>
      <c r="L63" s="294">
        <v>3460000</v>
      </c>
      <c r="M63" s="295">
        <v>2829000</v>
      </c>
      <c r="N63" s="295">
        <f>L63-M63</f>
        <v>631000</v>
      </c>
      <c r="O63" s="295">
        <f>$F63*N63</f>
        <v>-631000</v>
      </c>
      <c r="P63" s="296">
        <f>O63/1000000</f>
        <v>-0.63100000000000001</v>
      </c>
      <c r="Q63" s="392"/>
    </row>
    <row r="64" spans="1:17" ht="18.75" customHeight="1">
      <c r="A64" s="242">
        <v>41</v>
      </c>
      <c r="B64" s="298" t="s">
        <v>15</v>
      </c>
      <c r="C64" s="290" t="s">
        <v>448</v>
      </c>
      <c r="D64" s="301" t="s">
        <v>449</v>
      </c>
      <c r="E64" s="283" t="s">
        <v>304</v>
      </c>
      <c r="F64" s="290">
        <v>-1</v>
      </c>
      <c r="G64" s="294">
        <v>52170000</v>
      </c>
      <c r="H64" s="295">
        <v>51375000</v>
      </c>
      <c r="I64" s="295">
        <f>G64-H64</f>
        <v>795000</v>
      </c>
      <c r="J64" s="295">
        <f>$F64*I64</f>
        <v>-795000</v>
      </c>
      <c r="K64" s="296">
        <f>J64/1000000</f>
        <v>-0.79500000000000004</v>
      </c>
      <c r="L64" s="294">
        <v>3009000</v>
      </c>
      <c r="M64" s="295">
        <v>2802000</v>
      </c>
      <c r="N64" s="295">
        <f>L64-M64</f>
        <v>207000</v>
      </c>
      <c r="O64" s="295">
        <f>$F64*N64</f>
        <v>-207000</v>
      </c>
      <c r="P64" s="296">
        <f>O64/1000000</f>
        <v>-0.20699999999999999</v>
      </c>
      <c r="Q64" s="392"/>
    </row>
    <row r="65" spans="1:17" ht="15" customHeight="1">
      <c r="A65" s="242"/>
      <c r="B65" s="300" t="s">
        <v>363</v>
      </c>
      <c r="C65" s="290"/>
      <c r="D65" s="301"/>
      <c r="E65" s="283"/>
      <c r="F65" s="290"/>
      <c r="G65" s="294"/>
      <c r="H65" s="295"/>
      <c r="I65" s="295"/>
      <c r="J65" s="295"/>
      <c r="K65" s="296"/>
      <c r="L65" s="294"/>
      <c r="M65" s="295"/>
      <c r="N65" s="295"/>
      <c r="O65" s="295"/>
      <c r="P65" s="296"/>
      <c r="Q65" s="392"/>
    </row>
    <row r="66" spans="1:17" ht="15.75" customHeight="1">
      <c r="A66" s="242">
        <v>42</v>
      </c>
      <c r="B66" s="298" t="s">
        <v>14</v>
      </c>
      <c r="C66" s="290">
        <v>4864903</v>
      </c>
      <c r="D66" s="301" t="s">
        <v>12</v>
      </c>
      <c r="E66" s="283" t="s">
        <v>304</v>
      </c>
      <c r="F66" s="290">
        <v>-1000</v>
      </c>
      <c r="G66" s="294">
        <v>43674</v>
      </c>
      <c r="H66" s="295">
        <v>43359</v>
      </c>
      <c r="I66" s="295">
        <f>G66-H66</f>
        <v>315</v>
      </c>
      <c r="J66" s="295">
        <f>$F66*I66</f>
        <v>-315000</v>
      </c>
      <c r="K66" s="296">
        <f>J66/1000000</f>
        <v>-0.315</v>
      </c>
      <c r="L66" s="294">
        <v>997905</v>
      </c>
      <c r="M66" s="295">
        <v>997783</v>
      </c>
      <c r="N66" s="295">
        <f>L66-M66</f>
        <v>122</v>
      </c>
      <c r="O66" s="295">
        <f>$F66*N66</f>
        <v>-122000</v>
      </c>
      <c r="P66" s="296">
        <f>O66/1000000</f>
        <v>-0.122</v>
      </c>
      <c r="Q66" s="385"/>
    </row>
    <row r="67" spans="1:17" ht="15" customHeight="1">
      <c r="A67" s="242">
        <v>43</v>
      </c>
      <c r="B67" s="298" t="s">
        <v>15</v>
      </c>
      <c r="C67" s="290">
        <v>4864946</v>
      </c>
      <c r="D67" s="301" t="s">
        <v>12</v>
      </c>
      <c r="E67" s="283" t="s">
        <v>304</v>
      </c>
      <c r="F67" s="290">
        <v>-1000</v>
      </c>
      <c r="G67" s="294">
        <v>61424</v>
      </c>
      <c r="H67" s="295">
        <v>61452</v>
      </c>
      <c r="I67" s="295">
        <f>G67-H67</f>
        <v>-28</v>
      </c>
      <c r="J67" s="295">
        <f>$F67*I67</f>
        <v>28000</v>
      </c>
      <c r="K67" s="296">
        <f>J67/1000000</f>
        <v>2.8000000000000001E-2</v>
      </c>
      <c r="L67" s="294">
        <v>913</v>
      </c>
      <c r="M67" s="295">
        <v>767</v>
      </c>
      <c r="N67" s="295">
        <f>L67-M67</f>
        <v>146</v>
      </c>
      <c r="O67" s="295">
        <f>$F67*N67</f>
        <v>-146000</v>
      </c>
      <c r="P67" s="296">
        <f>O67/1000000</f>
        <v>-0.14599999999999999</v>
      </c>
      <c r="Q67" s="385"/>
    </row>
    <row r="68" spans="1:17" ht="14.25" customHeight="1">
      <c r="A68" s="242"/>
      <c r="B68" s="300" t="s">
        <v>337</v>
      </c>
      <c r="C68" s="290"/>
      <c r="D68" s="301"/>
      <c r="E68" s="283"/>
      <c r="F68" s="290"/>
      <c r="G68" s="294"/>
      <c r="H68" s="295"/>
      <c r="I68" s="295"/>
      <c r="J68" s="295"/>
      <c r="K68" s="296"/>
      <c r="L68" s="294"/>
      <c r="M68" s="295"/>
      <c r="N68" s="295"/>
      <c r="O68" s="295"/>
      <c r="P68" s="296"/>
      <c r="Q68" s="388"/>
    </row>
    <row r="69" spans="1:17" ht="14.25" customHeight="1">
      <c r="A69" s="242"/>
      <c r="B69" s="300" t="s">
        <v>41</v>
      </c>
      <c r="C69" s="290"/>
      <c r="D69" s="301"/>
      <c r="E69" s="283"/>
      <c r="F69" s="290"/>
      <c r="G69" s="294"/>
      <c r="H69" s="295"/>
      <c r="I69" s="295"/>
      <c r="J69" s="295"/>
      <c r="K69" s="296"/>
      <c r="L69" s="294"/>
      <c r="M69" s="295"/>
      <c r="N69" s="295"/>
      <c r="O69" s="295"/>
      <c r="P69" s="296"/>
      <c r="Q69" s="388"/>
    </row>
    <row r="70" spans="1:17" s="414" customFormat="1" ht="15.75" thickBot="1">
      <c r="A70" s="503">
        <v>44</v>
      </c>
      <c r="B70" s="683" t="s">
        <v>42</v>
      </c>
      <c r="C70" s="626">
        <v>4864843</v>
      </c>
      <c r="D70" s="626" t="s">
        <v>12</v>
      </c>
      <c r="E70" s="626" t="s">
        <v>304</v>
      </c>
      <c r="F70" s="626">
        <v>1000</v>
      </c>
      <c r="G70" s="386">
        <v>993464</v>
      </c>
      <c r="H70" s="387">
        <v>993576</v>
      </c>
      <c r="I70" s="626">
        <f>G70-H70</f>
        <v>-112</v>
      </c>
      <c r="J70" s="626">
        <f>$F70*I70</f>
        <v>-112000</v>
      </c>
      <c r="K70" s="626">
        <f>J70/1000000</f>
        <v>-0.112</v>
      </c>
      <c r="L70" s="386">
        <v>24616</v>
      </c>
      <c r="M70" s="387">
        <v>24669</v>
      </c>
      <c r="N70" s="626">
        <f>L70-M70</f>
        <v>-53</v>
      </c>
      <c r="O70" s="626">
        <f>$F70*N70</f>
        <v>-53000</v>
      </c>
      <c r="P70" s="851">
        <f>O70/1000000</f>
        <v>-5.2999999999999999E-2</v>
      </c>
      <c r="Q70" s="461"/>
    </row>
    <row r="71" spans="1:17" s="637" customFormat="1" ht="16.5" hidden="1" thickTop="1" thickBot="1">
      <c r="A71" s="591"/>
      <c r="B71" s="635"/>
      <c r="C71" s="636"/>
      <c r="D71" s="641"/>
      <c r="F71" s="636"/>
      <c r="G71" s="295" t="e">
        <v>#N/A</v>
      </c>
      <c r="H71" s="295" t="e">
        <v>#N/A</v>
      </c>
      <c r="I71" s="636"/>
      <c r="J71" s="636"/>
      <c r="K71" s="636"/>
      <c r="L71" s="295" t="e">
        <v>#N/A</v>
      </c>
      <c r="M71" s="295" t="e">
        <v>#N/A</v>
      </c>
      <c r="N71" s="636"/>
      <c r="O71" s="636"/>
      <c r="P71" s="636"/>
      <c r="Q71" s="642"/>
    </row>
    <row r="72" spans="1:17" ht="21.75" customHeight="1" thickTop="1" thickBot="1">
      <c r="A72" s="243"/>
      <c r="B72" s="401" t="s">
        <v>271</v>
      </c>
      <c r="C72" s="35"/>
      <c r="D72" s="302"/>
      <c r="E72" s="283"/>
      <c r="F72" s="35"/>
      <c r="G72" s="387"/>
      <c r="H72" s="387"/>
      <c r="I72" s="295"/>
      <c r="J72" s="295"/>
      <c r="K72" s="295"/>
      <c r="L72" s="387"/>
      <c r="M72" s="387"/>
      <c r="N72" s="295"/>
      <c r="O72" s="295"/>
      <c r="P72" s="295"/>
      <c r="Q72" s="448" t="str">
        <f>Q1</f>
        <v>JUNE-2023</v>
      </c>
    </row>
    <row r="73" spans="1:17" ht="15.95" customHeight="1" thickTop="1">
      <c r="A73" s="241"/>
      <c r="B73" s="297" t="s">
        <v>43</v>
      </c>
      <c r="C73" s="281"/>
      <c r="D73" s="303"/>
      <c r="E73" s="303"/>
      <c r="F73" s="281"/>
      <c r="G73" s="848"/>
      <c r="H73" s="449"/>
      <c r="I73" s="449"/>
      <c r="J73" s="449"/>
      <c r="K73" s="450"/>
      <c r="L73" s="449"/>
      <c r="M73" s="449"/>
      <c r="N73" s="449"/>
      <c r="O73" s="449"/>
      <c r="P73" s="450"/>
      <c r="Q73" s="451"/>
    </row>
    <row r="74" spans="1:17" ht="15.95" customHeight="1">
      <c r="A74" s="242">
        <v>45</v>
      </c>
      <c r="B74" s="415" t="s">
        <v>76</v>
      </c>
      <c r="C74" s="290">
        <v>4902578</v>
      </c>
      <c r="D74" s="302" t="s">
        <v>12</v>
      </c>
      <c r="E74" s="283" t="s">
        <v>304</v>
      </c>
      <c r="F74" s="290">
        <v>300</v>
      </c>
      <c r="G74" s="294">
        <v>998507</v>
      </c>
      <c r="H74" s="295">
        <v>998507</v>
      </c>
      <c r="I74" s="295">
        <f>G74-H74</f>
        <v>0</v>
      </c>
      <c r="J74" s="295">
        <f>$F74*I74</f>
        <v>0</v>
      </c>
      <c r="K74" s="296">
        <f>J74/1000000</f>
        <v>0</v>
      </c>
      <c r="L74" s="294">
        <v>999767</v>
      </c>
      <c r="M74" s="295">
        <v>999767</v>
      </c>
      <c r="N74" s="295">
        <f>L74-M74</f>
        <v>0</v>
      </c>
      <c r="O74" s="295">
        <f>$F74*N74</f>
        <v>0</v>
      </c>
      <c r="P74" s="296">
        <f>O74/1000000</f>
        <v>0</v>
      </c>
      <c r="Q74" s="388"/>
    </row>
    <row r="75" spans="1:17" ht="15.95" customHeight="1">
      <c r="A75" s="242"/>
      <c r="B75" s="299" t="s">
        <v>48</v>
      </c>
      <c r="C75" s="290"/>
      <c r="D75" s="302"/>
      <c r="E75" s="302"/>
      <c r="F75" s="290"/>
      <c r="G75" s="294"/>
      <c r="H75" s="295"/>
      <c r="I75" s="295"/>
      <c r="J75" s="295"/>
      <c r="K75" s="296"/>
      <c r="L75" s="294"/>
      <c r="M75" s="295"/>
      <c r="N75" s="295"/>
      <c r="O75" s="295"/>
      <c r="P75" s="296"/>
      <c r="Q75" s="388"/>
    </row>
    <row r="76" spans="1:17" ht="15.95" customHeight="1">
      <c r="A76" s="242">
        <v>46</v>
      </c>
      <c r="B76" s="298" t="s">
        <v>49</v>
      </c>
      <c r="C76" s="290">
        <v>4902572</v>
      </c>
      <c r="D76" s="301" t="s">
        <v>12</v>
      </c>
      <c r="E76" s="283" t="s">
        <v>304</v>
      </c>
      <c r="F76" s="290">
        <v>100</v>
      </c>
      <c r="G76" s="294">
        <v>999999</v>
      </c>
      <c r="H76" s="295">
        <v>999999</v>
      </c>
      <c r="I76" s="295">
        <f>G76-H76</f>
        <v>0</v>
      </c>
      <c r="J76" s="295">
        <f>$F76*I76</f>
        <v>0</v>
      </c>
      <c r="K76" s="296">
        <f>J76/1000000</f>
        <v>0</v>
      </c>
      <c r="L76" s="294">
        <v>999735</v>
      </c>
      <c r="M76" s="295">
        <v>999777</v>
      </c>
      <c r="N76" s="295">
        <f>L76-M76</f>
        <v>-42</v>
      </c>
      <c r="O76" s="295">
        <f>$F76*N76</f>
        <v>-4200</v>
      </c>
      <c r="P76" s="296">
        <f>O76/1000000</f>
        <v>-4.1999999999999997E-3</v>
      </c>
      <c r="Q76" s="657"/>
    </row>
    <row r="77" spans="1:17" ht="15.95" customHeight="1">
      <c r="A77" s="242">
        <v>47</v>
      </c>
      <c r="B77" s="298" t="s">
        <v>50</v>
      </c>
      <c r="C77" s="290">
        <v>4902541</v>
      </c>
      <c r="D77" s="301" t="s">
        <v>12</v>
      </c>
      <c r="E77" s="283" t="s">
        <v>304</v>
      </c>
      <c r="F77" s="290">
        <v>100</v>
      </c>
      <c r="G77" s="294">
        <v>999482</v>
      </c>
      <c r="H77" s="295">
        <v>999482</v>
      </c>
      <c r="I77" s="295">
        <f>G77-H77</f>
        <v>0</v>
      </c>
      <c r="J77" s="295">
        <f>$F77*I77</f>
        <v>0</v>
      </c>
      <c r="K77" s="296">
        <f>J77/1000000</f>
        <v>0</v>
      </c>
      <c r="L77" s="294">
        <v>999486</v>
      </c>
      <c r="M77" s="295">
        <v>999486</v>
      </c>
      <c r="N77" s="295">
        <f>L77-M77</f>
        <v>0</v>
      </c>
      <c r="O77" s="295">
        <f>$F77*N77</f>
        <v>0</v>
      </c>
      <c r="P77" s="296">
        <f>O77/1000000</f>
        <v>0</v>
      </c>
      <c r="Q77" s="388"/>
    </row>
    <row r="78" spans="1:17" ht="15.95" customHeight="1">
      <c r="A78" s="242">
        <v>48</v>
      </c>
      <c r="B78" s="298" t="s">
        <v>51</v>
      </c>
      <c r="C78" s="290">
        <v>4902539</v>
      </c>
      <c r="D78" s="301" t="s">
        <v>12</v>
      </c>
      <c r="E78" s="283" t="s">
        <v>304</v>
      </c>
      <c r="F78" s="290">
        <v>100</v>
      </c>
      <c r="G78" s="294">
        <v>3230</v>
      </c>
      <c r="H78" s="295">
        <v>3206</v>
      </c>
      <c r="I78" s="295">
        <f>G78-H78</f>
        <v>24</v>
      </c>
      <c r="J78" s="295">
        <f>$F78*I78</f>
        <v>2400</v>
      </c>
      <c r="K78" s="296">
        <f>J78/1000000</f>
        <v>2.3999999999999998E-3</v>
      </c>
      <c r="L78" s="294">
        <v>34994</v>
      </c>
      <c r="M78" s="295">
        <v>34761</v>
      </c>
      <c r="N78" s="295">
        <f>L78-M78</f>
        <v>233</v>
      </c>
      <c r="O78" s="295">
        <f>$F78*N78</f>
        <v>23300</v>
      </c>
      <c r="P78" s="296">
        <f>O78/1000000</f>
        <v>2.3300000000000001E-2</v>
      </c>
      <c r="Q78" s="388"/>
    </row>
    <row r="79" spans="1:17" ht="15.95" customHeight="1">
      <c r="A79" s="242"/>
      <c r="B79" s="299" t="s">
        <v>52</v>
      </c>
      <c r="C79" s="290"/>
      <c r="D79" s="302"/>
      <c r="E79" s="302"/>
      <c r="F79" s="290"/>
      <c r="G79" s="294"/>
      <c r="H79" s="295"/>
      <c r="I79" s="295"/>
      <c r="J79" s="295"/>
      <c r="K79" s="296"/>
      <c r="L79" s="294"/>
      <c r="M79" s="295"/>
      <c r="N79" s="295"/>
      <c r="O79" s="295"/>
      <c r="P79" s="296"/>
      <c r="Q79" s="388"/>
    </row>
    <row r="80" spans="1:17" ht="15.95" customHeight="1">
      <c r="A80" s="242">
        <v>49</v>
      </c>
      <c r="B80" s="298" t="s">
        <v>53</v>
      </c>
      <c r="C80" s="290">
        <v>4902591</v>
      </c>
      <c r="D80" s="301" t="s">
        <v>12</v>
      </c>
      <c r="E80" s="283" t="s">
        <v>304</v>
      </c>
      <c r="F80" s="290">
        <v>1333</v>
      </c>
      <c r="G80" s="294">
        <v>744</v>
      </c>
      <c r="H80" s="295">
        <v>744</v>
      </c>
      <c r="I80" s="295">
        <f t="shared" ref="I80:I85" si="12">G80-H80</f>
        <v>0</v>
      </c>
      <c r="J80" s="295">
        <f t="shared" ref="J80:J85" si="13">$F80*I80</f>
        <v>0</v>
      </c>
      <c r="K80" s="296">
        <f t="shared" ref="K80:K85" si="14">J80/1000000</f>
        <v>0</v>
      </c>
      <c r="L80" s="294">
        <v>630</v>
      </c>
      <c r="M80" s="295">
        <v>626</v>
      </c>
      <c r="N80" s="295">
        <f t="shared" ref="N80:N85" si="15">L80-M80</f>
        <v>4</v>
      </c>
      <c r="O80" s="295">
        <f t="shared" ref="O80:O85" si="16">$F80*N80</f>
        <v>5332</v>
      </c>
      <c r="P80" s="296">
        <f t="shared" ref="P80:P85" si="17">O80/1000000</f>
        <v>5.3319999999999999E-3</v>
      </c>
      <c r="Q80" s="388"/>
    </row>
    <row r="81" spans="1:17" ht="15.95" customHeight="1">
      <c r="A81" s="242">
        <v>50</v>
      </c>
      <c r="B81" s="298" t="s">
        <v>54</v>
      </c>
      <c r="C81" s="290">
        <v>4902528</v>
      </c>
      <c r="D81" s="301" t="s">
        <v>12</v>
      </c>
      <c r="E81" s="283" t="s">
        <v>304</v>
      </c>
      <c r="F81" s="290">
        <v>100</v>
      </c>
      <c r="G81" s="294">
        <v>298</v>
      </c>
      <c r="H81" s="295">
        <v>298</v>
      </c>
      <c r="I81" s="295">
        <f>G81-H81</f>
        <v>0</v>
      </c>
      <c r="J81" s="295">
        <f>$F81*I81</f>
        <v>0</v>
      </c>
      <c r="K81" s="296">
        <f>J81/1000000</f>
        <v>0</v>
      </c>
      <c r="L81" s="294">
        <v>4664</v>
      </c>
      <c r="M81" s="295">
        <v>4042</v>
      </c>
      <c r="N81" s="295">
        <f>L81-M81</f>
        <v>622</v>
      </c>
      <c r="O81" s="295">
        <f>$F81*N81</f>
        <v>62200</v>
      </c>
      <c r="P81" s="296">
        <f>O81/1000000</f>
        <v>6.2199999999999998E-2</v>
      </c>
      <c r="Q81" s="388"/>
    </row>
    <row r="82" spans="1:17" ht="15.95" customHeight="1">
      <c r="A82" s="242">
        <v>51</v>
      </c>
      <c r="B82" s="298" t="s">
        <v>55</v>
      </c>
      <c r="C82" s="290">
        <v>4902523</v>
      </c>
      <c r="D82" s="301" t="s">
        <v>12</v>
      </c>
      <c r="E82" s="283" t="s">
        <v>304</v>
      </c>
      <c r="F82" s="290">
        <v>100</v>
      </c>
      <c r="G82" s="294">
        <v>999815</v>
      </c>
      <c r="H82" s="295">
        <v>999815</v>
      </c>
      <c r="I82" s="295">
        <f t="shared" si="12"/>
        <v>0</v>
      </c>
      <c r="J82" s="295">
        <f t="shared" si="13"/>
        <v>0</v>
      </c>
      <c r="K82" s="296">
        <f t="shared" si="14"/>
        <v>0</v>
      </c>
      <c r="L82" s="294">
        <v>999943</v>
      </c>
      <c r="M82" s="295">
        <v>999943</v>
      </c>
      <c r="N82" s="295">
        <f t="shared" si="15"/>
        <v>0</v>
      </c>
      <c r="O82" s="295">
        <f t="shared" si="16"/>
        <v>0</v>
      </c>
      <c r="P82" s="296">
        <f t="shared" si="17"/>
        <v>0</v>
      </c>
      <c r="Q82" s="388"/>
    </row>
    <row r="83" spans="1:17" ht="15.95" customHeight="1">
      <c r="A83" s="242">
        <v>52</v>
      </c>
      <c r="B83" s="298" t="s">
        <v>56</v>
      </c>
      <c r="C83" s="290">
        <v>4865093</v>
      </c>
      <c r="D83" s="301" t="s">
        <v>12</v>
      </c>
      <c r="E83" s="283" t="s">
        <v>304</v>
      </c>
      <c r="F83" s="290">
        <v>100</v>
      </c>
      <c r="G83" s="294">
        <v>0</v>
      </c>
      <c r="H83" s="295">
        <v>0</v>
      </c>
      <c r="I83" s="295">
        <f>G83-H83</f>
        <v>0</v>
      </c>
      <c r="J83" s="295">
        <f>$F83*I83</f>
        <v>0</v>
      </c>
      <c r="K83" s="296">
        <f>J83/1000000</f>
        <v>0</v>
      </c>
      <c r="L83" s="294">
        <v>0</v>
      </c>
      <c r="M83" s="295">
        <v>0</v>
      </c>
      <c r="N83" s="295">
        <f>L83-M83</f>
        <v>0</v>
      </c>
      <c r="O83" s="295">
        <f>$F83*N83</f>
        <v>0</v>
      </c>
      <c r="P83" s="296">
        <f>O83/1000000</f>
        <v>0</v>
      </c>
      <c r="Q83" s="388"/>
    </row>
    <row r="84" spans="1:17" ht="15.95" customHeight="1">
      <c r="A84" s="242">
        <v>53</v>
      </c>
      <c r="B84" s="298" t="s">
        <v>57</v>
      </c>
      <c r="C84" s="290">
        <v>4902548</v>
      </c>
      <c r="D84" s="301" t="s">
        <v>12</v>
      </c>
      <c r="E84" s="283" t="s">
        <v>304</v>
      </c>
      <c r="F84" s="852">
        <v>100</v>
      </c>
      <c r="G84" s="294">
        <v>0</v>
      </c>
      <c r="H84" s="295">
        <v>0</v>
      </c>
      <c r="I84" s="295">
        <f t="shared" si="12"/>
        <v>0</v>
      </c>
      <c r="J84" s="295">
        <f t="shared" si="13"/>
        <v>0</v>
      </c>
      <c r="K84" s="296">
        <f t="shared" si="14"/>
        <v>0</v>
      </c>
      <c r="L84" s="294">
        <v>0</v>
      </c>
      <c r="M84" s="295">
        <v>0</v>
      </c>
      <c r="N84" s="295">
        <f t="shared" si="15"/>
        <v>0</v>
      </c>
      <c r="O84" s="295">
        <f t="shared" si="16"/>
        <v>0</v>
      </c>
      <c r="P84" s="296">
        <f t="shared" si="17"/>
        <v>0</v>
      </c>
      <c r="Q84" s="409"/>
    </row>
    <row r="85" spans="1:17" ht="15.95" customHeight="1">
      <c r="A85" s="242">
        <v>54</v>
      </c>
      <c r="B85" s="298" t="s">
        <v>58</v>
      </c>
      <c r="C85" s="290">
        <v>4902564</v>
      </c>
      <c r="D85" s="301" t="s">
        <v>12</v>
      </c>
      <c r="E85" s="283" t="s">
        <v>304</v>
      </c>
      <c r="F85" s="290">
        <v>100</v>
      </c>
      <c r="G85" s="294">
        <v>1636</v>
      </c>
      <c r="H85" s="295">
        <v>1636</v>
      </c>
      <c r="I85" s="295">
        <f t="shared" si="12"/>
        <v>0</v>
      </c>
      <c r="J85" s="295">
        <f t="shared" si="13"/>
        <v>0</v>
      </c>
      <c r="K85" s="296">
        <f t="shared" si="14"/>
        <v>0</v>
      </c>
      <c r="L85" s="294">
        <v>10828</v>
      </c>
      <c r="M85" s="295">
        <v>10074</v>
      </c>
      <c r="N85" s="295">
        <f t="shared" si="15"/>
        <v>754</v>
      </c>
      <c r="O85" s="295">
        <f t="shared" si="16"/>
        <v>75400</v>
      </c>
      <c r="P85" s="296">
        <f t="shared" si="17"/>
        <v>7.5399999999999995E-2</v>
      </c>
      <c r="Q85" s="396"/>
    </row>
    <row r="86" spans="1:17" ht="15.95" customHeight="1">
      <c r="A86" s="242"/>
      <c r="B86" s="299" t="s">
        <v>60</v>
      </c>
      <c r="C86" s="290"/>
      <c r="D86" s="302"/>
      <c r="E86" s="302"/>
      <c r="F86" s="290"/>
      <c r="G86" s="294"/>
      <c r="H86" s="295"/>
      <c r="I86" s="295"/>
      <c r="J86" s="295"/>
      <c r="K86" s="296"/>
      <c r="L86" s="294"/>
      <c r="M86" s="295"/>
      <c r="N86" s="295"/>
      <c r="O86" s="295"/>
      <c r="P86" s="296"/>
      <c r="Q86" s="388"/>
    </row>
    <row r="87" spans="1:17" ht="15.95" customHeight="1">
      <c r="A87" s="242">
        <v>55</v>
      </c>
      <c r="B87" s="298" t="s">
        <v>61</v>
      </c>
      <c r="C87" s="290">
        <v>4865088</v>
      </c>
      <c r="D87" s="301" t="s">
        <v>12</v>
      </c>
      <c r="E87" s="283" t="s">
        <v>304</v>
      </c>
      <c r="F87" s="290">
        <v>166.66</v>
      </c>
      <c r="G87" s="294">
        <v>1412</v>
      </c>
      <c r="H87" s="295">
        <v>1412</v>
      </c>
      <c r="I87" s="295">
        <f>G87-H87</f>
        <v>0</v>
      </c>
      <c r="J87" s="295">
        <f>$F87*I87</f>
        <v>0</v>
      </c>
      <c r="K87" s="296">
        <f>J87/1000000</f>
        <v>0</v>
      </c>
      <c r="L87" s="294">
        <v>7172</v>
      </c>
      <c r="M87" s="295">
        <v>7172</v>
      </c>
      <c r="N87" s="295">
        <f>L87-M87</f>
        <v>0</v>
      </c>
      <c r="O87" s="295">
        <f>$F87*N87</f>
        <v>0</v>
      </c>
      <c r="P87" s="296">
        <f>O87/1000000</f>
        <v>0</v>
      </c>
      <c r="Q87" s="407"/>
    </row>
    <row r="88" spans="1:17" ht="15.95" customHeight="1">
      <c r="A88" s="242">
        <v>56</v>
      </c>
      <c r="B88" s="298" t="s">
        <v>62</v>
      </c>
      <c r="C88" s="290">
        <v>4902579</v>
      </c>
      <c r="D88" s="301" t="s">
        <v>12</v>
      </c>
      <c r="E88" s="283" t="s">
        <v>304</v>
      </c>
      <c r="F88" s="290">
        <v>500</v>
      </c>
      <c r="G88" s="294">
        <v>999831</v>
      </c>
      <c r="H88" s="295">
        <v>999819</v>
      </c>
      <c r="I88" s="295">
        <f>G88-H88</f>
        <v>12</v>
      </c>
      <c r="J88" s="295">
        <f>$F88*I88</f>
        <v>6000</v>
      </c>
      <c r="K88" s="296">
        <f>J88/1000000</f>
        <v>6.0000000000000001E-3</v>
      </c>
      <c r="L88" s="294">
        <v>2455</v>
      </c>
      <c r="M88" s="295">
        <v>2447</v>
      </c>
      <c r="N88" s="295">
        <f>L88-M88</f>
        <v>8</v>
      </c>
      <c r="O88" s="295">
        <f>$F88*N88</f>
        <v>4000</v>
      </c>
      <c r="P88" s="296">
        <f>O88/1000000</f>
        <v>4.0000000000000001E-3</v>
      </c>
      <c r="Q88" s="388"/>
    </row>
    <row r="89" spans="1:17" ht="15.95" customHeight="1">
      <c r="A89" s="242">
        <v>57</v>
      </c>
      <c r="B89" s="298" t="s">
        <v>63</v>
      </c>
      <c r="C89" s="290">
        <v>4902555</v>
      </c>
      <c r="D89" s="301" t="s">
        <v>12</v>
      </c>
      <c r="E89" s="283" t="s">
        <v>304</v>
      </c>
      <c r="F89" s="852">
        <v>500</v>
      </c>
      <c r="G89" s="294">
        <v>999936</v>
      </c>
      <c r="H89" s="295">
        <v>999946</v>
      </c>
      <c r="I89" s="295">
        <f>G89-H89</f>
        <v>-10</v>
      </c>
      <c r="J89" s="295">
        <f>$F89*I89</f>
        <v>-5000</v>
      </c>
      <c r="K89" s="296">
        <f>J89/1000000</f>
        <v>-5.0000000000000001E-3</v>
      </c>
      <c r="L89" s="294">
        <v>6</v>
      </c>
      <c r="M89" s="295">
        <v>4</v>
      </c>
      <c r="N89" s="295">
        <f>L89-M89</f>
        <v>2</v>
      </c>
      <c r="O89" s="295">
        <f>$F89*N89</f>
        <v>1000</v>
      </c>
      <c r="P89" s="296">
        <f>O89/1000000</f>
        <v>1E-3</v>
      </c>
      <c r="Q89" s="388"/>
    </row>
    <row r="90" spans="1:17" ht="15.95" customHeight="1">
      <c r="A90" s="242">
        <v>58</v>
      </c>
      <c r="B90" s="298" t="s">
        <v>64</v>
      </c>
      <c r="C90" s="290">
        <v>4865090</v>
      </c>
      <c r="D90" s="301" t="s">
        <v>12</v>
      </c>
      <c r="E90" s="283" t="s">
        <v>304</v>
      </c>
      <c r="F90" s="852">
        <v>500</v>
      </c>
      <c r="G90" s="294">
        <v>1158</v>
      </c>
      <c r="H90" s="295">
        <v>1149</v>
      </c>
      <c r="I90" s="295">
        <f>G90-H90</f>
        <v>9</v>
      </c>
      <c r="J90" s="295">
        <f>$F90*I90</f>
        <v>4500</v>
      </c>
      <c r="K90" s="296">
        <f>J90/1000000</f>
        <v>4.4999999999999997E-3</v>
      </c>
      <c r="L90" s="294">
        <v>1599</v>
      </c>
      <c r="M90" s="295">
        <v>1587</v>
      </c>
      <c r="N90" s="295">
        <f>L90-M90</f>
        <v>12</v>
      </c>
      <c r="O90" s="295">
        <f>$F90*N90</f>
        <v>6000</v>
      </c>
      <c r="P90" s="296">
        <f>O90/1000000</f>
        <v>6.0000000000000001E-3</v>
      </c>
      <c r="Q90" s="388"/>
    </row>
    <row r="91" spans="1:17" ht="15.95" customHeight="1">
      <c r="A91" s="581"/>
      <c r="B91" s="299" t="s">
        <v>66</v>
      </c>
      <c r="C91" s="290"/>
      <c r="D91" s="302"/>
      <c r="E91" s="302"/>
      <c r="F91" s="290"/>
      <c r="G91" s="294"/>
      <c r="H91" s="295"/>
      <c r="I91" s="295"/>
      <c r="J91" s="295"/>
      <c r="K91" s="296"/>
      <c r="L91" s="294"/>
      <c r="M91" s="295"/>
      <c r="N91" s="295"/>
      <c r="O91" s="295"/>
      <c r="P91" s="296"/>
      <c r="Q91" s="388"/>
    </row>
    <row r="92" spans="1:17" ht="15.95" customHeight="1">
      <c r="A92" s="242">
        <v>59</v>
      </c>
      <c r="B92" s="298" t="s">
        <v>59</v>
      </c>
      <c r="C92" s="290">
        <v>4902568</v>
      </c>
      <c r="D92" s="301" t="s">
        <v>12</v>
      </c>
      <c r="E92" s="283" t="s">
        <v>304</v>
      </c>
      <c r="F92" s="290">
        <v>100</v>
      </c>
      <c r="G92" s="294">
        <v>992791</v>
      </c>
      <c r="H92" s="295">
        <v>992793</v>
      </c>
      <c r="I92" s="295">
        <f>G92-H92</f>
        <v>-2</v>
      </c>
      <c r="J92" s="295">
        <f>$F92*I92</f>
        <v>-200</v>
      </c>
      <c r="K92" s="296">
        <f>J92/1000000</f>
        <v>-2.0000000000000001E-4</v>
      </c>
      <c r="L92" s="294">
        <v>3121</v>
      </c>
      <c r="M92" s="295">
        <v>3027</v>
      </c>
      <c r="N92" s="295">
        <f>L92-M92</f>
        <v>94</v>
      </c>
      <c r="O92" s="295">
        <f>$F92*N92</f>
        <v>9400</v>
      </c>
      <c r="P92" s="296">
        <f>O92/1000000</f>
        <v>9.4000000000000004E-3</v>
      </c>
      <c r="Q92" s="396"/>
    </row>
    <row r="93" spans="1:17" ht="15.95" customHeight="1">
      <c r="A93" s="581"/>
      <c r="B93" s="299" t="s">
        <v>67</v>
      </c>
      <c r="C93" s="290"/>
      <c r="D93" s="302"/>
      <c r="E93" s="302"/>
      <c r="F93" s="290"/>
      <c r="G93" s="294"/>
      <c r="H93" s="295"/>
      <c r="I93" s="295"/>
      <c r="J93" s="295"/>
      <c r="K93" s="296"/>
      <c r="L93" s="294"/>
      <c r="M93" s="295"/>
      <c r="N93" s="295"/>
      <c r="O93" s="295"/>
      <c r="P93" s="296"/>
      <c r="Q93" s="388"/>
    </row>
    <row r="94" spans="1:17" ht="15.75" customHeight="1">
      <c r="A94" s="242">
        <v>60</v>
      </c>
      <c r="B94" s="298" t="s">
        <v>68</v>
      </c>
      <c r="C94" s="290">
        <v>4902599</v>
      </c>
      <c r="D94" s="301" t="s">
        <v>12</v>
      </c>
      <c r="E94" s="283" t="s">
        <v>304</v>
      </c>
      <c r="F94" s="852">
        <v>1333.33</v>
      </c>
      <c r="G94" s="294">
        <v>1000001</v>
      </c>
      <c r="H94" s="295">
        <v>999999</v>
      </c>
      <c r="I94" s="295">
        <f>G94-H94</f>
        <v>2</v>
      </c>
      <c r="J94" s="295">
        <f>$F94*I94</f>
        <v>2666.66</v>
      </c>
      <c r="K94" s="296">
        <f>J94/1000000</f>
        <v>2.66666E-3</v>
      </c>
      <c r="L94" s="294">
        <v>53</v>
      </c>
      <c r="M94" s="295">
        <v>33</v>
      </c>
      <c r="N94" s="295">
        <f>L94-M94</f>
        <v>20</v>
      </c>
      <c r="O94" s="295">
        <f>$F94*N94</f>
        <v>26666.6</v>
      </c>
      <c r="P94" s="296">
        <f>O94/1000000</f>
        <v>2.6666599999999999E-2</v>
      </c>
      <c r="Q94" s="388"/>
    </row>
    <row r="95" spans="1:17" ht="15.95" customHeight="1">
      <c r="A95" s="242">
        <v>61</v>
      </c>
      <c r="B95" s="298" t="s">
        <v>69</v>
      </c>
      <c r="C95" s="290">
        <v>4902520</v>
      </c>
      <c r="D95" s="301" t="s">
        <v>12</v>
      </c>
      <c r="E95" s="283" t="s">
        <v>304</v>
      </c>
      <c r="F95" s="290">
        <v>100</v>
      </c>
      <c r="G95" s="294">
        <v>17205</v>
      </c>
      <c r="H95" s="295">
        <v>16763</v>
      </c>
      <c r="I95" s="295">
        <f>G95-H95</f>
        <v>442</v>
      </c>
      <c r="J95" s="295">
        <f>$F95*I95</f>
        <v>44200</v>
      </c>
      <c r="K95" s="296">
        <f>J95/1000000</f>
        <v>4.4200000000000003E-2</v>
      </c>
      <c r="L95" s="294">
        <v>6538</v>
      </c>
      <c r="M95" s="295">
        <v>6498</v>
      </c>
      <c r="N95" s="295">
        <f>L95-M95</f>
        <v>40</v>
      </c>
      <c r="O95" s="295">
        <f>$F95*N95</f>
        <v>4000</v>
      </c>
      <c r="P95" s="296">
        <f>O95/1000000</f>
        <v>4.0000000000000001E-3</v>
      </c>
      <c r="Q95" s="388"/>
    </row>
    <row r="96" spans="1:17" ht="15.95" customHeight="1">
      <c r="A96" s="242">
        <v>62</v>
      </c>
      <c r="B96" s="298" t="s">
        <v>70</v>
      </c>
      <c r="C96" s="290">
        <v>4902577</v>
      </c>
      <c r="D96" s="301" t="s">
        <v>12</v>
      </c>
      <c r="E96" s="283" t="s">
        <v>304</v>
      </c>
      <c r="F96" s="290">
        <v>100</v>
      </c>
      <c r="G96" s="294">
        <v>1218</v>
      </c>
      <c r="H96" s="295">
        <v>828</v>
      </c>
      <c r="I96" s="295">
        <f>G96-H96</f>
        <v>390</v>
      </c>
      <c r="J96" s="295">
        <f>$F96*I96</f>
        <v>39000</v>
      </c>
      <c r="K96" s="296">
        <f>J96/1000000</f>
        <v>3.9E-2</v>
      </c>
      <c r="L96" s="294">
        <v>141</v>
      </c>
      <c r="M96" s="295">
        <v>106</v>
      </c>
      <c r="N96" s="295">
        <f>L96-M96</f>
        <v>35</v>
      </c>
      <c r="O96" s="295">
        <f>$F96*N96</f>
        <v>3500</v>
      </c>
      <c r="P96" s="296">
        <f>O96/1000000</f>
        <v>3.5000000000000001E-3</v>
      </c>
      <c r="Q96" s="396"/>
    </row>
    <row r="97" spans="1:17" ht="15.95" customHeight="1">
      <c r="A97" s="242"/>
      <c r="B97" s="299" t="s">
        <v>30</v>
      </c>
      <c r="C97" s="290"/>
      <c r="D97" s="302"/>
      <c r="E97" s="302"/>
      <c r="F97" s="290"/>
      <c r="G97" s="294"/>
      <c r="H97" s="295"/>
      <c r="I97" s="295"/>
      <c r="J97" s="295"/>
      <c r="K97" s="296"/>
      <c r="L97" s="294"/>
      <c r="M97" s="295"/>
      <c r="N97" s="295"/>
      <c r="O97" s="295"/>
      <c r="P97" s="296"/>
      <c r="Q97" s="388"/>
    </row>
    <row r="98" spans="1:17" ht="15.95" customHeight="1">
      <c r="A98" s="242">
        <v>63</v>
      </c>
      <c r="B98" s="298" t="s">
        <v>65</v>
      </c>
      <c r="C98" s="290">
        <v>4864797</v>
      </c>
      <c r="D98" s="301" t="s">
        <v>12</v>
      </c>
      <c r="E98" s="283" t="s">
        <v>304</v>
      </c>
      <c r="F98" s="290">
        <v>100</v>
      </c>
      <c r="G98" s="294">
        <v>59260</v>
      </c>
      <c r="H98" s="295">
        <v>59204</v>
      </c>
      <c r="I98" s="295">
        <f>G98-H98</f>
        <v>56</v>
      </c>
      <c r="J98" s="295">
        <f>$F98*I98</f>
        <v>5600</v>
      </c>
      <c r="K98" s="296">
        <f>J98/1000000</f>
        <v>5.5999999999999999E-3</v>
      </c>
      <c r="L98" s="294">
        <v>2617</v>
      </c>
      <c r="M98" s="295">
        <v>2577</v>
      </c>
      <c r="N98" s="295">
        <f>L98-M98</f>
        <v>40</v>
      </c>
      <c r="O98" s="295">
        <f>$F98*N98</f>
        <v>4000</v>
      </c>
      <c r="P98" s="296">
        <f>O98/1000000</f>
        <v>4.0000000000000001E-3</v>
      </c>
      <c r="Q98" s="388"/>
    </row>
    <row r="99" spans="1:17" ht="15.95" customHeight="1">
      <c r="A99" s="280">
        <v>64</v>
      </c>
      <c r="B99" s="298" t="s">
        <v>218</v>
      </c>
      <c r="C99" s="290">
        <v>4865074</v>
      </c>
      <c r="D99" s="301" t="s">
        <v>12</v>
      </c>
      <c r="E99" s="283" t="s">
        <v>304</v>
      </c>
      <c r="F99" s="290">
        <v>133.33000000000001</v>
      </c>
      <c r="G99" s="294">
        <v>439</v>
      </c>
      <c r="H99" s="295">
        <v>439</v>
      </c>
      <c r="I99" s="295">
        <f>G99-H99</f>
        <v>0</v>
      </c>
      <c r="J99" s="295">
        <f>$F99*I99</f>
        <v>0</v>
      </c>
      <c r="K99" s="296">
        <f>J99/1000000</f>
        <v>0</v>
      </c>
      <c r="L99" s="294">
        <v>1151</v>
      </c>
      <c r="M99" s="295">
        <v>1025</v>
      </c>
      <c r="N99" s="295">
        <f>L99-M99</f>
        <v>126</v>
      </c>
      <c r="O99" s="295">
        <f>$F99*N99</f>
        <v>16799.580000000002</v>
      </c>
      <c r="P99" s="296">
        <f>O99/1000000</f>
        <v>1.6799580000000001E-2</v>
      </c>
      <c r="Q99" s="388"/>
    </row>
    <row r="100" spans="1:17" ht="15.95" customHeight="1">
      <c r="A100" s="280">
        <v>65</v>
      </c>
      <c r="B100" s="298" t="s">
        <v>75</v>
      </c>
      <c r="C100" s="290">
        <v>4902585</v>
      </c>
      <c r="D100" s="301" t="s">
        <v>12</v>
      </c>
      <c r="E100" s="283" t="s">
        <v>304</v>
      </c>
      <c r="F100" s="290">
        <v>-400</v>
      </c>
      <c r="G100" s="294">
        <v>999998</v>
      </c>
      <c r="H100" s="295">
        <v>999998</v>
      </c>
      <c r="I100" s="295">
        <f>G100-H100</f>
        <v>0</v>
      </c>
      <c r="J100" s="295">
        <f>$F100*I100</f>
        <v>0</v>
      </c>
      <c r="K100" s="296">
        <f>J100/1000000</f>
        <v>0</v>
      </c>
      <c r="L100" s="294">
        <v>12</v>
      </c>
      <c r="M100" s="295">
        <v>12</v>
      </c>
      <c r="N100" s="295">
        <f>L100-M100</f>
        <v>0</v>
      </c>
      <c r="O100" s="295">
        <f>$F100*N100</f>
        <v>0</v>
      </c>
      <c r="P100" s="296">
        <f>O100/1000000</f>
        <v>0</v>
      </c>
      <c r="Q100" s="575"/>
    </row>
    <row r="101" spans="1:17" ht="15.95" customHeight="1">
      <c r="A101" s="581"/>
      <c r="B101" s="299" t="s">
        <v>71</v>
      </c>
      <c r="C101" s="290"/>
      <c r="D101" s="301"/>
      <c r="E101" s="301"/>
      <c r="F101" s="290"/>
      <c r="G101" s="294"/>
      <c r="H101" s="295"/>
      <c r="I101" s="295"/>
      <c r="J101" s="295"/>
      <c r="K101" s="296"/>
      <c r="L101" s="294"/>
      <c r="M101" s="295"/>
      <c r="N101" s="295"/>
      <c r="O101" s="295"/>
      <c r="P101" s="296"/>
      <c r="Q101" s="575"/>
    </row>
    <row r="102" spans="1:17" ht="16.5">
      <c r="A102" s="280">
        <v>66</v>
      </c>
      <c r="B102" s="643" t="s">
        <v>72</v>
      </c>
      <c r="C102" s="290">
        <v>4902529</v>
      </c>
      <c r="D102" s="301" t="s">
        <v>12</v>
      </c>
      <c r="E102" s="283" t="s">
        <v>304</v>
      </c>
      <c r="F102" s="290">
        <v>-400</v>
      </c>
      <c r="G102" s="294">
        <v>999999</v>
      </c>
      <c r="H102" s="295">
        <v>999999</v>
      </c>
      <c r="I102" s="295">
        <f>G102-H102</f>
        <v>0</v>
      </c>
      <c r="J102" s="295">
        <f>$F102*I102</f>
        <v>0</v>
      </c>
      <c r="K102" s="296">
        <f>J102/1000000</f>
        <v>0</v>
      </c>
      <c r="L102" s="294">
        <v>999999</v>
      </c>
      <c r="M102" s="295">
        <v>999999</v>
      </c>
      <c r="N102" s="295">
        <f>L102-M102</f>
        <v>0</v>
      </c>
      <c r="O102" s="295">
        <f>$F102*N102</f>
        <v>0</v>
      </c>
      <c r="P102" s="296">
        <f>O102/1000000</f>
        <v>0</v>
      </c>
      <c r="Q102" s="799"/>
    </row>
    <row r="103" spans="1:17" ht="16.5">
      <c r="A103" s="280">
        <v>67</v>
      </c>
      <c r="B103" s="643" t="s">
        <v>73</v>
      </c>
      <c r="C103" s="290">
        <v>4902525</v>
      </c>
      <c r="D103" s="301" t="s">
        <v>12</v>
      </c>
      <c r="E103" s="283" t="s">
        <v>304</v>
      </c>
      <c r="F103" s="290">
        <v>400</v>
      </c>
      <c r="G103" s="294">
        <v>999893</v>
      </c>
      <c r="H103" s="295">
        <v>999893</v>
      </c>
      <c r="I103" s="295">
        <f>G103-H103</f>
        <v>0</v>
      </c>
      <c r="J103" s="295">
        <f>$F103*I103</f>
        <v>0</v>
      </c>
      <c r="K103" s="296">
        <f>J103/1000000</f>
        <v>0</v>
      </c>
      <c r="L103" s="294">
        <v>999459</v>
      </c>
      <c r="M103" s="295">
        <v>999459</v>
      </c>
      <c r="N103" s="295">
        <f>L103-M103</f>
        <v>0</v>
      </c>
      <c r="O103" s="295">
        <f>$F103*N103</f>
        <v>0</v>
      </c>
      <c r="P103" s="296">
        <f>O103/1000000</f>
        <v>0</v>
      </c>
      <c r="Q103" s="396"/>
    </row>
    <row r="104" spans="1:17" ht="16.5">
      <c r="A104" s="581"/>
      <c r="B104" s="299" t="s">
        <v>341</v>
      </c>
      <c r="C104" s="290"/>
      <c r="D104" s="301"/>
      <c r="E104" s="283"/>
      <c r="F104" s="290"/>
      <c r="G104" s="294"/>
      <c r="H104" s="295"/>
      <c r="I104" s="295"/>
      <c r="J104" s="295"/>
      <c r="K104" s="296"/>
      <c r="L104" s="294"/>
      <c r="M104" s="295"/>
      <c r="N104" s="295"/>
      <c r="O104" s="295"/>
      <c r="P104" s="296"/>
      <c r="Q104" s="388"/>
    </row>
    <row r="105" spans="1:17" ht="18">
      <c r="A105" s="280">
        <v>68</v>
      </c>
      <c r="B105" s="298" t="s">
        <v>347</v>
      </c>
      <c r="C105" s="269">
        <v>4864983</v>
      </c>
      <c r="D105" s="104" t="s">
        <v>12</v>
      </c>
      <c r="E105" s="87" t="s">
        <v>304</v>
      </c>
      <c r="F105" s="358">
        <v>800</v>
      </c>
      <c r="G105" s="294">
        <v>932278</v>
      </c>
      <c r="H105" s="295">
        <v>932539</v>
      </c>
      <c r="I105" s="278">
        <f>G105-H105</f>
        <v>-261</v>
      </c>
      <c r="J105" s="278">
        <f>$F105*I105</f>
        <v>-208800</v>
      </c>
      <c r="K105" s="278">
        <f>J105/1000000</f>
        <v>-0.20880000000000001</v>
      </c>
      <c r="L105" s="294">
        <v>999698</v>
      </c>
      <c r="M105" s="295">
        <v>999698</v>
      </c>
      <c r="N105" s="278">
        <f>L105-M105</f>
        <v>0</v>
      </c>
      <c r="O105" s="278">
        <f>$F105*N105</f>
        <v>0</v>
      </c>
      <c r="P105" s="278">
        <f>O105/1000000</f>
        <v>0</v>
      </c>
      <c r="Q105" s="388"/>
    </row>
    <row r="106" spans="1:17" ht="18">
      <c r="A106" s="280">
        <v>69</v>
      </c>
      <c r="B106" s="298" t="s">
        <v>357</v>
      </c>
      <c r="C106" s="269">
        <v>4865032</v>
      </c>
      <c r="D106" s="104" t="s">
        <v>12</v>
      </c>
      <c r="E106" s="87" t="s">
        <v>304</v>
      </c>
      <c r="F106" s="290">
        <v>800</v>
      </c>
      <c r="G106" s="294">
        <v>993726</v>
      </c>
      <c r="H106" s="295">
        <v>993845</v>
      </c>
      <c r="I106" s="278">
        <f>G106-H106</f>
        <v>-119</v>
      </c>
      <c r="J106" s="278">
        <f>$F106*I106</f>
        <v>-95200</v>
      </c>
      <c r="K106" s="278">
        <f>J106/1000000</f>
        <v>-9.5200000000000007E-2</v>
      </c>
      <c r="L106" s="294">
        <v>999999</v>
      </c>
      <c r="M106" s="295">
        <v>999999</v>
      </c>
      <c r="N106" s="278">
        <f>L106-M106</f>
        <v>0</v>
      </c>
      <c r="O106" s="278">
        <f>$F106*N106</f>
        <v>0</v>
      </c>
      <c r="P106" s="278">
        <f>O106/1000000</f>
        <v>0</v>
      </c>
      <c r="Q106" s="396"/>
    </row>
    <row r="107" spans="1:17" ht="18">
      <c r="A107" s="581"/>
      <c r="B107" s="299" t="s">
        <v>371</v>
      </c>
      <c r="C107" s="269"/>
      <c r="D107" s="104"/>
      <c r="E107" s="87"/>
      <c r="F107" s="290"/>
      <c r="G107" s="294"/>
      <c r="H107" s="295"/>
      <c r="I107" s="278"/>
      <c r="J107" s="278"/>
      <c r="K107" s="278"/>
      <c r="L107" s="294"/>
      <c r="M107" s="295"/>
      <c r="N107" s="278"/>
      <c r="O107" s="278"/>
      <c r="P107" s="278"/>
      <c r="Q107" s="388"/>
    </row>
    <row r="108" spans="1:17" ht="18">
      <c r="A108" s="280">
        <v>70</v>
      </c>
      <c r="B108" s="298" t="s">
        <v>372</v>
      </c>
      <c r="C108" s="269">
        <v>4864810</v>
      </c>
      <c r="D108" s="104" t="s">
        <v>12</v>
      </c>
      <c r="E108" s="87" t="s">
        <v>304</v>
      </c>
      <c r="F108" s="358">
        <v>200</v>
      </c>
      <c r="G108" s="294">
        <v>957587</v>
      </c>
      <c r="H108" s="295">
        <v>957609</v>
      </c>
      <c r="I108" s="295">
        <f>G108-H108</f>
        <v>-22</v>
      </c>
      <c r="J108" s="295">
        <f>$F108*I108</f>
        <v>-4400</v>
      </c>
      <c r="K108" s="295">
        <f>J108/1000000</f>
        <v>-4.4000000000000003E-3</v>
      </c>
      <c r="L108" s="294">
        <v>2051</v>
      </c>
      <c r="M108" s="295">
        <v>2049</v>
      </c>
      <c r="N108" s="295">
        <f>L108-M108</f>
        <v>2</v>
      </c>
      <c r="O108" s="295">
        <f>$F108*N108</f>
        <v>400</v>
      </c>
      <c r="P108" s="296">
        <f>O108/1000000</f>
        <v>4.0000000000000002E-4</v>
      </c>
      <c r="Q108" s="388"/>
    </row>
    <row r="109" spans="1:17" s="411" customFormat="1" ht="18">
      <c r="A109" s="853">
        <v>71</v>
      </c>
      <c r="B109" s="592" t="s">
        <v>373</v>
      </c>
      <c r="C109" s="269">
        <v>4864901</v>
      </c>
      <c r="D109" s="104" t="s">
        <v>12</v>
      </c>
      <c r="E109" s="87" t="s">
        <v>304</v>
      </c>
      <c r="F109" s="290">
        <v>250</v>
      </c>
      <c r="G109" s="294">
        <v>988496</v>
      </c>
      <c r="H109" s="295">
        <v>988467</v>
      </c>
      <c r="I109" s="278">
        <f>G109-H109</f>
        <v>29</v>
      </c>
      <c r="J109" s="278">
        <f>$F109*I109</f>
        <v>7250</v>
      </c>
      <c r="K109" s="278">
        <f>J109/1000000</f>
        <v>7.2500000000000004E-3</v>
      </c>
      <c r="L109" s="294">
        <v>868</v>
      </c>
      <c r="M109" s="295">
        <v>857</v>
      </c>
      <c r="N109" s="278">
        <f>L109-M109</f>
        <v>11</v>
      </c>
      <c r="O109" s="278">
        <f>$F109*N109</f>
        <v>2750</v>
      </c>
      <c r="P109" s="278">
        <f>O109/1000000</f>
        <v>2.7499999999999998E-3</v>
      </c>
      <c r="Q109" s="388"/>
    </row>
    <row r="110" spans="1:17" s="411" customFormat="1" ht="18">
      <c r="A110" s="853"/>
      <c r="B110" s="300" t="s">
        <v>412</v>
      </c>
      <c r="C110" s="269"/>
      <c r="D110" s="104"/>
      <c r="E110" s="87"/>
      <c r="F110" s="290"/>
      <c r="G110" s="294"/>
      <c r="H110" s="295"/>
      <c r="I110" s="278"/>
      <c r="J110" s="278"/>
      <c r="K110" s="278"/>
      <c r="L110" s="294"/>
      <c r="M110" s="295"/>
      <c r="N110" s="278"/>
      <c r="O110" s="278"/>
      <c r="P110" s="278"/>
      <c r="Q110" s="388"/>
    </row>
    <row r="111" spans="1:17" s="411" customFormat="1" ht="18">
      <c r="A111" s="853">
        <v>72</v>
      </c>
      <c r="B111" s="592" t="s">
        <v>417</v>
      </c>
      <c r="C111" s="269">
        <v>4864960</v>
      </c>
      <c r="D111" s="104" t="s">
        <v>12</v>
      </c>
      <c r="E111" s="87" t="s">
        <v>304</v>
      </c>
      <c r="F111" s="290">
        <v>1000</v>
      </c>
      <c r="G111" s="294">
        <v>979282</v>
      </c>
      <c r="H111" s="295">
        <v>979283</v>
      </c>
      <c r="I111" s="295">
        <f>G111-H111</f>
        <v>-1</v>
      </c>
      <c r="J111" s="295">
        <f>$F111*I111</f>
        <v>-1000</v>
      </c>
      <c r="K111" s="295">
        <f>J111/1000000</f>
        <v>-1E-3</v>
      </c>
      <c r="L111" s="294">
        <v>1900</v>
      </c>
      <c r="M111" s="295">
        <v>1977</v>
      </c>
      <c r="N111" s="295">
        <f>L111-M111</f>
        <v>-77</v>
      </c>
      <c r="O111" s="295">
        <f>$F111*N111</f>
        <v>-77000</v>
      </c>
      <c r="P111" s="296">
        <f>O111/1000000</f>
        <v>-7.6999999999999999E-2</v>
      </c>
      <c r="Q111" s="388"/>
    </row>
    <row r="112" spans="1:17" ht="18">
      <c r="A112" s="853">
        <v>73</v>
      </c>
      <c r="B112" s="592" t="s">
        <v>418</v>
      </c>
      <c r="C112" s="269">
        <v>5129960</v>
      </c>
      <c r="D112" s="104" t="s">
        <v>12</v>
      </c>
      <c r="E112" s="87" t="s">
        <v>304</v>
      </c>
      <c r="F112" s="412">
        <v>281.25</v>
      </c>
      <c r="G112" s="294">
        <v>999574</v>
      </c>
      <c r="H112" s="295">
        <v>999577</v>
      </c>
      <c r="I112" s="295">
        <f>G112-H112</f>
        <v>-3</v>
      </c>
      <c r="J112" s="295">
        <f>$F112*I112</f>
        <v>-843.75</v>
      </c>
      <c r="K112" s="295">
        <f>J112/1000000</f>
        <v>-8.4374999999999999E-4</v>
      </c>
      <c r="L112" s="294">
        <v>52</v>
      </c>
      <c r="M112" s="295">
        <v>29</v>
      </c>
      <c r="N112" s="295">
        <f>L112-M112</f>
        <v>23</v>
      </c>
      <c r="O112" s="295">
        <f>$F112*N112</f>
        <v>6468.75</v>
      </c>
      <c r="P112" s="296">
        <f>O112/1000000</f>
        <v>6.4687499999999997E-3</v>
      </c>
      <c r="Q112" s="388"/>
    </row>
    <row r="113" spans="1:92" ht="18">
      <c r="A113" s="853"/>
      <c r="B113" s="299" t="s">
        <v>479</v>
      </c>
      <c r="C113" s="269"/>
      <c r="D113" s="104"/>
      <c r="E113" s="87"/>
      <c r="F113" s="412"/>
      <c r="G113" s="294"/>
      <c r="H113" s="295"/>
      <c r="I113" s="295"/>
      <c r="J113" s="295"/>
      <c r="K113" s="295"/>
      <c r="L113" s="294"/>
      <c r="M113" s="295"/>
      <c r="N113" s="295"/>
      <c r="O113" s="295"/>
      <c r="P113" s="295"/>
      <c r="Q113" s="388"/>
    </row>
    <row r="114" spans="1:92" ht="16.5">
      <c r="A114" s="853">
        <v>74</v>
      </c>
      <c r="B114" s="889" t="s">
        <v>485</v>
      </c>
      <c r="C114" s="813" t="s">
        <v>487</v>
      </c>
      <c r="D114" s="301" t="s">
        <v>449</v>
      </c>
      <c r="E114" s="283" t="s">
        <v>304</v>
      </c>
      <c r="F114" s="290">
        <v>1</v>
      </c>
      <c r="G114" s="294">
        <v>-104000</v>
      </c>
      <c r="H114" s="295">
        <v>-46000</v>
      </c>
      <c r="I114" s="295">
        <f>G114-H114</f>
        <v>-58000</v>
      </c>
      <c r="J114" s="295">
        <f>$F114*I114</f>
        <v>-58000</v>
      </c>
      <c r="K114" s="295">
        <f>J114/1000000</f>
        <v>-5.8000000000000003E-2</v>
      </c>
      <c r="L114" s="294">
        <v>0</v>
      </c>
      <c r="M114" s="295">
        <v>0</v>
      </c>
      <c r="N114" s="295">
        <f>L114-M114</f>
        <v>0</v>
      </c>
      <c r="O114" s="295">
        <f>$F114*N114</f>
        <v>0</v>
      </c>
      <c r="P114" s="296">
        <f>O114/1000000</f>
        <v>0</v>
      </c>
      <c r="Q114" s="396"/>
    </row>
    <row r="115" spans="1:92" ht="16.5">
      <c r="A115" s="853">
        <v>75</v>
      </c>
      <c r="B115" s="889" t="s">
        <v>486</v>
      </c>
      <c r="C115" s="813" t="s">
        <v>488</v>
      </c>
      <c r="D115" s="301" t="s">
        <v>449</v>
      </c>
      <c r="E115" s="283" t="s">
        <v>304</v>
      </c>
      <c r="F115" s="290">
        <v>1</v>
      </c>
      <c r="G115" s="294">
        <v>316000</v>
      </c>
      <c r="H115" s="295">
        <v>-15000</v>
      </c>
      <c r="I115" s="295">
        <f>G115-H115</f>
        <v>331000</v>
      </c>
      <c r="J115" s="295">
        <f>$F115*I115</f>
        <v>331000</v>
      </c>
      <c r="K115" s="295">
        <f>J115/1000000</f>
        <v>0.33100000000000002</v>
      </c>
      <c r="L115" s="294">
        <v>0</v>
      </c>
      <c r="M115" s="295">
        <v>0</v>
      </c>
      <c r="N115" s="295">
        <f>L115-M115</f>
        <v>0</v>
      </c>
      <c r="O115" s="295">
        <f>$F115*N115</f>
        <v>0</v>
      </c>
      <c r="P115" s="296">
        <f>O115/1000000</f>
        <v>0</v>
      </c>
      <c r="Q115" s="396"/>
    </row>
    <row r="116" spans="1:92" s="414" customFormat="1" ht="16.5" thickBot="1">
      <c r="A116" s="503"/>
      <c r="B116" s="885"/>
      <c r="G116" s="386"/>
      <c r="H116" s="387"/>
      <c r="I116" s="626"/>
      <c r="J116" s="626"/>
      <c r="K116" s="626"/>
      <c r="L116" s="386"/>
      <c r="M116" s="387"/>
      <c r="N116" s="626"/>
      <c r="O116" s="626"/>
      <c r="P116" s="626"/>
      <c r="Q116" s="461"/>
      <c r="R116" s="411"/>
      <c r="S116" s="411"/>
      <c r="T116" s="411"/>
      <c r="U116" s="411"/>
      <c r="V116" s="411"/>
      <c r="W116" s="411"/>
      <c r="X116" s="411"/>
      <c r="Y116" s="411"/>
      <c r="Z116" s="411"/>
      <c r="AA116" s="411"/>
      <c r="AB116" s="411"/>
      <c r="AC116" s="411"/>
      <c r="AD116" s="411"/>
      <c r="AE116" s="411"/>
      <c r="AF116" s="411"/>
      <c r="AG116" s="411"/>
      <c r="AH116" s="411"/>
      <c r="AI116" s="411"/>
      <c r="AJ116" s="411"/>
      <c r="AK116" s="411"/>
      <c r="AL116" s="411"/>
      <c r="AM116" s="411"/>
      <c r="AN116" s="411"/>
      <c r="AO116" s="411"/>
      <c r="AP116" s="411"/>
      <c r="AQ116" s="411"/>
      <c r="AR116" s="411"/>
      <c r="AS116" s="411"/>
      <c r="AT116" s="411"/>
      <c r="AU116" s="411"/>
      <c r="AV116" s="411"/>
      <c r="AW116" s="411"/>
      <c r="AX116" s="411"/>
      <c r="AY116" s="411"/>
      <c r="AZ116" s="411"/>
      <c r="BA116" s="411"/>
      <c r="BB116" s="411"/>
      <c r="BC116" s="411"/>
      <c r="BD116" s="411"/>
      <c r="BE116" s="411"/>
      <c r="BF116" s="411"/>
      <c r="BG116" s="411"/>
      <c r="BH116" s="411"/>
      <c r="BI116" s="411"/>
      <c r="BJ116" s="411"/>
      <c r="BK116" s="411"/>
      <c r="BL116" s="411"/>
      <c r="BM116" s="411"/>
      <c r="BN116" s="411"/>
      <c r="BO116" s="411"/>
      <c r="BP116" s="411"/>
      <c r="BQ116" s="411"/>
      <c r="BR116" s="411"/>
      <c r="BS116" s="411"/>
      <c r="BT116" s="411"/>
      <c r="BU116" s="411"/>
      <c r="BV116" s="411"/>
      <c r="BW116" s="411"/>
      <c r="BX116" s="411"/>
      <c r="BY116" s="411"/>
      <c r="BZ116" s="411"/>
      <c r="CA116" s="411"/>
      <c r="CB116" s="411"/>
      <c r="CC116" s="411"/>
      <c r="CD116" s="411"/>
      <c r="CE116" s="411"/>
      <c r="CF116" s="411"/>
      <c r="CG116" s="411"/>
      <c r="CH116" s="411"/>
      <c r="CI116" s="411"/>
      <c r="CJ116" s="411"/>
      <c r="CK116" s="411"/>
      <c r="CL116" s="411"/>
      <c r="CM116" s="411"/>
      <c r="CN116" s="411"/>
    </row>
    <row r="117" spans="1:92" ht="18.75" thickTop="1">
      <c r="B117" s="129" t="s">
        <v>217</v>
      </c>
      <c r="G117" s="295"/>
      <c r="H117" s="295"/>
      <c r="I117" s="452"/>
      <c r="J117" s="452"/>
      <c r="K117" s="367">
        <f>SUM(K7:K116)</f>
        <v>-14.032479550000001</v>
      </c>
      <c r="L117" s="295"/>
      <c r="M117" s="295"/>
      <c r="N117" s="452"/>
      <c r="O117" s="452"/>
      <c r="P117" s="367">
        <f>SUM(P7:P116)</f>
        <v>-5.6053327499999996</v>
      </c>
    </row>
    <row r="118" spans="1:92" ht="15">
      <c r="B118" s="15"/>
      <c r="G118" s="295"/>
      <c r="H118" s="295"/>
      <c r="I118" s="452"/>
      <c r="J118" s="452"/>
      <c r="K118" s="452"/>
      <c r="L118" s="295"/>
      <c r="M118" s="295"/>
      <c r="N118" s="452"/>
      <c r="O118" s="452"/>
      <c r="P118" s="452"/>
    </row>
    <row r="119" spans="1:92" ht="15">
      <c r="B119" s="15"/>
      <c r="G119" s="295"/>
      <c r="H119" s="295"/>
      <c r="I119" s="452"/>
      <c r="J119" s="452"/>
      <c r="K119" s="452"/>
      <c r="L119" s="295"/>
      <c r="M119" s="295"/>
      <c r="N119" s="452"/>
      <c r="O119" s="452"/>
      <c r="P119" s="452"/>
    </row>
    <row r="120" spans="1:92" ht="15">
      <c r="B120" s="15"/>
      <c r="G120" s="295"/>
      <c r="H120" s="295"/>
      <c r="I120" s="452"/>
      <c r="J120" s="452"/>
      <c r="K120" s="452"/>
      <c r="L120" s="295"/>
      <c r="M120" s="295"/>
      <c r="N120" s="452"/>
      <c r="O120" s="452"/>
      <c r="P120" s="452"/>
    </row>
    <row r="121" spans="1:92" ht="15">
      <c r="B121" s="15"/>
      <c r="G121" s="295"/>
      <c r="H121" s="295"/>
      <c r="I121" s="452"/>
      <c r="J121" s="452"/>
      <c r="K121" s="452"/>
      <c r="L121" s="295"/>
      <c r="M121" s="295"/>
      <c r="N121" s="452"/>
      <c r="O121" s="452"/>
      <c r="P121" s="452"/>
    </row>
    <row r="122" spans="1:92" ht="15">
      <c r="B122" s="15"/>
      <c r="G122" s="295"/>
      <c r="H122" s="295"/>
      <c r="I122" s="452"/>
      <c r="J122" s="452"/>
      <c r="K122" s="452"/>
      <c r="L122" s="295"/>
      <c r="M122" s="295"/>
      <c r="N122" s="452"/>
      <c r="O122" s="452"/>
      <c r="P122" s="452"/>
    </row>
    <row r="123" spans="1:92" ht="15.75">
      <c r="A123" s="14"/>
      <c r="G123" s="295"/>
      <c r="H123" s="295"/>
      <c r="I123" s="452"/>
      <c r="J123" s="452"/>
      <c r="K123" s="452"/>
      <c r="L123" s="295"/>
      <c r="M123" s="295"/>
      <c r="N123" s="452"/>
      <c r="O123" s="452"/>
      <c r="P123" s="452"/>
    </row>
    <row r="124" spans="1:92" ht="24" thickBot="1">
      <c r="A124" s="158" t="s">
        <v>216</v>
      </c>
      <c r="G124" s="295"/>
      <c r="H124" s="295"/>
      <c r="I124" s="75" t="s">
        <v>353</v>
      </c>
      <c r="J124" s="411"/>
      <c r="K124" s="411"/>
      <c r="L124" s="295"/>
      <c r="M124" s="295"/>
      <c r="N124" s="75" t="s">
        <v>354</v>
      </c>
      <c r="O124" s="411"/>
      <c r="P124" s="411"/>
      <c r="Q124" s="453" t="str">
        <f>Q1</f>
        <v>JUNE-2023</v>
      </c>
    </row>
    <row r="125" spans="1:92" ht="39.6" customHeight="1" thickTop="1" thickBot="1">
      <c r="A125" s="445" t="s">
        <v>8</v>
      </c>
      <c r="B125" s="429" t="s">
        <v>9</v>
      </c>
      <c r="C125" s="430" t="s">
        <v>1</v>
      </c>
      <c r="D125" s="430" t="s">
        <v>2</v>
      </c>
      <c r="E125" s="430" t="s">
        <v>3</v>
      </c>
      <c r="F125" s="430" t="s">
        <v>10</v>
      </c>
      <c r="G125" s="428" t="str">
        <f>G5</f>
        <v>FINAL READING 30/06/2023</v>
      </c>
      <c r="H125" s="430" t="str">
        <f>H5</f>
        <v>INTIAL READING 01/06/2023</v>
      </c>
      <c r="I125" s="430" t="s">
        <v>4</v>
      </c>
      <c r="J125" s="430" t="s">
        <v>5</v>
      </c>
      <c r="K125" s="446" t="s">
        <v>6</v>
      </c>
      <c r="L125" s="428" t="str">
        <f>L5</f>
        <v>FINAL READING 30/06/2023</v>
      </c>
      <c r="M125" s="430" t="str">
        <f>M5</f>
        <v>INTIAL READING 01/06/2023</v>
      </c>
      <c r="N125" s="430" t="s">
        <v>4</v>
      </c>
      <c r="O125" s="430" t="s">
        <v>5</v>
      </c>
      <c r="P125" s="446" t="s">
        <v>6</v>
      </c>
      <c r="Q125" s="446" t="s">
        <v>269</v>
      </c>
    </row>
    <row r="126" spans="1:92" ht="7.9" hidden="1" customHeight="1" thickTop="1" thickBot="1">
      <c r="A126" s="12"/>
      <c r="B126" s="11"/>
      <c r="C126" s="10"/>
      <c r="D126" s="10"/>
      <c r="E126" s="10"/>
      <c r="F126" s="10"/>
      <c r="G126" s="295"/>
      <c r="H126" s="295"/>
      <c r="I126" s="452"/>
      <c r="J126" s="452"/>
      <c r="K126" s="452"/>
      <c r="L126" s="295"/>
      <c r="M126" s="295"/>
      <c r="N126" s="452"/>
      <c r="O126" s="452"/>
      <c r="P126" s="452"/>
    </row>
    <row r="127" spans="1:92" ht="15.95" customHeight="1" thickTop="1">
      <c r="A127" s="291"/>
      <c r="B127" s="292" t="s">
        <v>25</v>
      </c>
      <c r="C127" s="281"/>
      <c r="D127" s="275"/>
      <c r="E127" s="275"/>
      <c r="F127" s="275"/>
      <c r="G127" s="449"/>
      <c r="H127" s="449"/>
      <c r="I127" s="455"/>
      <c r="J127" s="455"/>
      <c r="K127" s="456"/>
      <c r="L127" s="449"/>
      <c r="M127" s="449"/>
      <c r="N127" s="455"/>
      <c r="O127" s="455"/>
      <c r="P127" s="456"/>
      <c r="Q127" s="451"/>
    </row>
    <row r="128" spans="1:92" ht="15.95" customHeight="1">
      <c r="A128" s="280">
        <v>1</v>
      </c>
      <c r="B128" s="298" t="s">
        <v>74</v>
      </c>
      <c r="C128" s="290">
        <v>4902566</v>
      </c>
      <c r="D128" s="283" t="s">
        <v>12</v>
      </c>
      <c r="E128" s="283" t="s">
        <v>304</v>
      </c>
      <c r="F128" s="290">
        <v>-100</v>
      </c>
      <c r="G128" s="294">
        <v>308</v>
      </c>
      <c r="H128" s="295">
        <v>307</v>
      </c>
      <c r="I128" s="295">
        <f>G128-H128</f>
        <v>1</v>
      </c>
      <c r="J128" s="295">
        <f>$F128*I128</f>
        <v>-100</v>
      </c>
      <c r="K128" s="295">
        <f>J128/1000000</f>
        <v>-1E-4</v>
      </c>
      <c r="L128" s="294">
        <v>3503</v>
      </c>
      <c r="M128" s="295">
        <v>2267</v>
      </c>
      <c r="N128" s="295">
        <f>L128-M128</f>
        <v>1236</v>
      </c>
      <c r="O128" s="295">
        <f>$F128*N128</f>
        <v>-123600</v>
      </c>
      <c r="P128" s="296">
        <f>O128/1000000</f>
        <v>-0.1236</v>
      </c>
      <c r="Q128" s="388"/>
    </row>
    <row r="129" spans="1:17" ht="16.5">
      <c r="A129" s="280"/>
      <c r="B129" s="299" t="s">
        <v>37</v>
      </c>
      <c r="C129" s="290"/>
      <c r="D129" s="302"/>
      <c r="E129" s="302"/>
      <c r="F129" s="290"/>
      <c r="G129" s="294"/>
      <c r="H129" s="295"/>
      <c r="I129" s="295"/>
      <c r="J129" s="295"/>
      <c r="K129" s="296"/>
      <c r="L129" s="294"/>
      <c r="M129" s="295"/>
      <c r="N129" s="295"/>
      <c r="O129" s="295"/>
      <c r="P129" s="296"/>
      <c r="Q129" s="388"/>
    </row>
    <row r="130" spans="1:17" ht="16.5">
      <c r="A130" s="280">
        <v>2</v>
      </c>
      <c r="B130" s="298" t="s">
        <v>38</v>
      </c>
      <c r="C130" s="290">
        <v>4864787</v>
      </c>
      <c r="D130" s="301" t="s">
        <v>12</v>
      </c>
      <c r="E130" s="283" t="s">
        <v>304</v>
      </c>
      <c r="F130" s="290">
        <v>-800</v>
      </c>
      <c r="G130" s="294">
        <v>643</v>
      </c>
      <c r="H130" s="295">
        <v>643</v>
      </c>
      <c r="I130" s="295">
        <f>G130-H130</f>
        <v>0</v>
      </c>
      <c r="J130" s="295">
        <f>$F130*I130</f>
        <v>0</v>
      </c>
      <c r="K130" s="296">
        <f>J130/1000000</f>
        <v>0</v>
      </c>
      <c r="L130" s="294">
        <v>639</v>
      </c>
      <c r="M130" s="295">
        <v>639</v>
      </c>
      <c r="N130" s="295">
        <f>L130-M130</f>
        <v>0</v>
      </c>
      <c r="O130" s="295">
        <f>$F130*N130</f>
        <v>0</v>
      </c>
      <c r="P130" s="296">
        <f>O130/1000000</f>
        <v>0</v>
      </c>
      <c r="Q130" s="388"/>
    </row>
    <row r="131" spans="1:17" ht="16.5">
      <c r="A131" s="280"/>
      <c r="B131" s="298"/>
      <c r="C131" s="290" t="s">
        <v>494</v>
      </c>
      <c r="D131" s="301" t="s">
        <v>449</v>
      </c>
      <c r="E131" s="283" t="s">
        <v>304</v>
      </c>
      <c r="F131" s="890">
        <v>-0.8</v>
      </c>
      <c r="G131" s="294">
        <v>643500</v>
      </c>
      <c r="H131" s="295">
        <v>640000</v>
      </c>
      <c r="I131" s="295">
        <f>G131-H131</f>
        <v>3500</v>
      </c>
      <c r="J131" s="295">
        <f>$F131*I131</f>
        <v>-2800</v>
      </c>
      <c r="K131" s="296">
        <f>J131/1000000</f>
        <v>-2.8E-3</v>
      </c>
      <c r="L131" s="294">
        <v>7000</v>
      </c>
      <c r="M131" s="295">
        <v>0</v>
      </c>
      <c r="N131" s="295">
        <f>L131-M131</f>
        <v>7000</v>
      </c>
      <c r="O131" s="295">
        <f>$F131*N131</f>
        <v>-5600</v>
      </c>
      <c r="P131" s="296">
        <f>O131/1000000</f>
        <v>-5.5999999999999999E-3</v>
      </c>
      <c r="Q131" s="396" t="s">
        <v>495</v>
      </c>
    </row>
    <row r="132" spans="1:17" ht="15.75" customHeight="1">
      <c r="A132" s="280"/>
      <c r="B132" s="299" t="s">
        <v>17</v>
      </c>
      <c r="C132" s="290"/>
      <c r="D132" s="301"/>
      <c r="E132" s="283"/>
      <c r="F132" s="290"/>
      <c r="G132" s="294"/>
      <c r="H132" s="295"/>
      <c r="I132" s="295"/>
      <c r="J132" s="295"/>
      <c r="K132" s="296"/>
      <c r="L132" s="294"/>
      <c r="M132" s="295"/>
      <c r="N132" s="295"/>
      <c r="O132" s="295"/>
      <c r="P132" s="296"/>
      <c r="Q132" s="388"/>
    </row>
    <row r="133" spans="1:17" ht="16.5">
      <c r="A133" s="280">
        <v>3</v>
      </c>
      <c r="B133" s="298" t="s">
        <v>18</v>
      </c>
      <c r="C133" s="290">
        <v>4865119</v>
      </c>
      <c r="D133" s="301" t="s">
        <v>12</v>
      </c>
      <c r="E133" s="283" t="s">
        <v>304</v>
      </c>
      <c r="F133" s="290">
        <v>-1333.33</v>
      </c>
      <c r="G133" s="294">
        <v>170</v>
      </c>
      <c r="H133" s="295">
        <v>112</v>
      </c>
      <c r="I133" s="295">
        <f>G133-H133</f>
        <v>58</v>
      </c>
      <c r="J133" s="295">
        <f>$F133*I133</f>
        <v>-77333.14</v>
      </c>
      <c r="K133" s="296">
        <f>J133/1000000</f>
        <v>-7.7333139999999995E-2</v>
      </c>
      <c r="L133" s="294">
        <v>6</v>
      </c>
      <c r="M133" s="295">
        <v>7</v>
      </c>
      <c r="N133" s="295">
        <f>L133-M133</f>
        <v>-1</v>
      </c>
      <c r="O133" s="295">
        <f>$F133*N133</f>
        <v>1333.33</v>
      </c>
      <c r="P133" s="296">
        <f>O133/1000000</f>
        <v>1.33333E-3</v>
      </c>
      <c r="Q133" s="639"/>
    </row>
    <row r="134" spans="1:17" ht="16.5">
      <c r="A134" s="280">
        <v>4</v>
      </c>
      <c r="B134" s="298" t="s">
        <v>19</v>
      </c>
      <c r="C134" s="290">
        <v>4864825</v>
      </c>
      <c r="D134" s="301" t="s">
        <v>12</v>
      </c>
      <c r="E134" s="283" t="s">
        <v>304</v>
      </c>
      <c r="F134" s="290">
        <v>-133.33000000000001</v>
      </c>
      <c r="G134" s="294">
        <v>6887</v>
      </c>
      <c r="H134" s="295">
        <v>6690</v>
      </c>
      <c r="I134" s="295">
        <f>G134-H134</f>
        <v>197</v>
      </c>
      <c r="J134" s="295">
        <f>$F134*I134</f>
        <v>-26266.010000000002</v>
      </c>
      <c r="K134" s="296">
        <f>J134/1000000</f>
        <v>-2.6266010000000003E-2</v>
      </c>
      <c r="L134" s="294">
        <v>8039</v>
      </c>
      <c r="M134" s="295">
        <v>8030</v>
      </c>
      <c r="N134" s="295">
        <f>L134-M134</f>
        <v>9</v>
      </c>
      <c r="O134" s="295">
        <f>$F134*N134</f>
        <v>-1199.97</v>
      </c>
      <c r="P134" s="296">
        <f>O134/1000000</f>
        <v>-1.1999700000000001E-3</v>
      </c>
      <c r="Q134" s="388"/>
    </row>
    <row r="135" spans="1:17" ht="16.5">
      <c r="A135" s="457"/>
      <c r="B135" s="458" t="s">
        <v>44</v>
      </c>
      <c r="C135" s="279"/>
      <c r="D135" s="283"/>
      <c r="E135" s="283"/>
      <c r="F135" s="459"/>
      <c r="G135" s="294"/>
      <c r="H135" s="295"/>
      <c r="I135" s="295"/>
      <c r="J135" s="295"/>
      <c r="K135" s="296"/>
      <c r="L135" s="294"/>
      <c r="M135" s="295"/>
      <c r="N135" s="295"/>
      <c r="O135" s="295"/>
      <c r="P135" s="296"/>
      <c r="Q135" s="388"/>
    </row>
    <row r="136" spans="1:17" ht="16.5">
      <c r="A136" s="280">
        <v>5</v>
      </c>
      <c r="B136" s="415" t="s">
        <v>45</v>
      </c>
      <c r="C136" s="290">
        <v>4865149</v>
      </c>
      <c r="D136" s="302" t="s">
        <v>12</v>
      </c>
      <c r="E136" s="283" t="s">
        <v>304</v>
      </c>
      <c r="F136" s="290">
        <v>-187.5</v>
      </c>
      <c r="G136" s="294">
        <v>996263</v>
      </c>
      <c r="H136" s="295">
        <v>996267</v>
      </c>
      <c r="I136" s="295">
        <f>G136-H136</f>
        <v>-4</v>
      </c>
      <c r="J136" s="295">
        <f>$F136*I136</f>
        <v>750</v>
      </c>
      <c r="K136" s="296">
        <f>J136/1000000</f>
        <v>7.5000000000000002E-4</v>
      </c>
      <c r="L136" s="294">
        <v>998403</v>
      </c>
      <c r="M136" s="295">
        <v>998451</v>
      </c>
      <c r="N136" s="295">
        <f>L136-M136</f>
        <v>-48</v>
      </c>
      <c r="O136" s="295">
        <f>$F136*N136</f>
        <v>9000</v>
      </c>
      <c r="P136" s="296">
        <f>O136/1000000</f>
        <v>8.9999999999999993E-3</v>
      </c>
      <c r="Q136" s="409"/>
    </row>
    <row r="137" spans="1:17" ht="16.5">
      <c r="A137" s="280"/>
      <c r="B137" s="299" t="s">
        <v>33</v>
      </c>
      <c r="C137" s="290"/>
      <c r="D137" s="302"/>
      <c r="E137" s="283"/>
      <c r="F137" s="290"/>
      <c r="G137" s="294"/>
      <c r="H137" s="295"/>
      <c r="I137" s="295"/>
      <c r="J137" s="295"/>
      <c r="K137" s="296"/>
      <c r="L137" s="294"/>
      <c r="M137" s="295"/>
      <c r="N137" s="295"/>
      <c r="O137" s="295"/>
      <c r="P137" s="296"/>
      <c r="Q137" s="388"/>
    </row>
    <row r="138" spans="1:17" ht="16.5">
      <c r="A138" s="280">
        <v>6</v>
      </c>
      <c r="B138" s="298" t="s">
        <v>318</v>
      </c>
      <c r="C138" s="290">
        <v>5128439</v>
      </c>
      <c r="D138" s="301" t="s">
        <v>12</v>
      </c>
      <c r="E138" s="283" t="s">
        <v>304</v>
      </c>
      <c r="F138" s="290">
        <v>-800</v>
      </c>
      <c r="G138" s="294">
        <v>893516</v>
      </c>
      <c r="H138" s="295">
        <v>893565</v>
      </c>
      <c r="I138" s="295">
        <f>G138-H138</f>
        <v>-49</v>
      </c>
      <c r="J138" s="295">
        <f>$F138*I138</f>
        <v>39200</v>
      </c>
      <c r="K138" s="296">
        <f>J138/1000000</f>
        <v>3.9199999999999999E-2</v>
      </c>
      <c r="L138" s="294">
        <v>997528</v>
      </c>
      <c r="M138" s="295">
        <v>997591</v>
      </c>
      <c r="N138" s="295">
        <f>L138-M138</f>
        <v>-63</v>
      </c>
      <c r="O138" s="295">
        <f>$F138*N138</f>
        <v>50400</v>
      </c>
      <c r="P138" s="296">
        <f>O138/1000000</f>
        <v>5.04E-2</v>
      </c>
      <c r="Q138" s="388"/>
    </row>
    <row r="139" spans="1:17" ht="16.5">
      <c r="A139" s="280"/>
      <c r="B139" s="300" t="s">
        <v>341</v>
      </c>
      <c r="C139" s="290"/>
      <c r="D139" s="301"/>
      <c r="E139" s="283"/>
      <c r="F139" s="290"/>
      <c r="G139" s="294"/>
      <c r="H139" s="295"/>
      <c r="I139" s="295"/>
      <c r="J139" s="295"/>
      <c r="K139" s="296"/>
      <c r="L139" s="294"/>
      <c r="M139" s="295"/>
      <c r="N139" s="295"/>
      <c r="O139" s="295"/>
      <c r="P139" s="296"/>
      <c r="Q139" s="388"/>
    </row>
    <row r="140" spans="1:17" s="283" customFormat="1" ht="15">
      <c r="A140" s="314">
        <v>7</v>
      </c>
      <c r="B140" s="640" t="s">
        <v>346</v>
      </c>
      <c r="C140" s="318">
        <v>4864971</v>
      </c>
      <c r="D140" s="301" t="s">
        <v>12</v>
      </c>
      <c r="E140" s="283" t="s">
        <v>304</v>
      </c>
      <c r="F140" s="301">
        <v>800</v>
      </c>
      <c r="G140" s="294">
        <v>0</v>
      </c>
      <c r="H140" s="295">
        <v>0</v>
      </c>
      <c r="I140" s="302">
        <f>G140-H140</f>
        <v>0</v>
      </c>
      <c r="J140" s="302">
        <f>$F140*I140</f>
        <v>0</v>
      </c>
      <c r="K140" s="302">
        <f>J140/1000000</f>
        <v>0</v>
      </c>
      <c r="L140" s="294">
        <v>999495</v>
      </c>
      <c r="M140" s="295">
        <v>999495</v>
      </c>
      <c r="N140" s="302">
        <f>L140-M140</f>
        <v>0</v>
      </c>
      <c r="O140" s="302">
        <f>$F140*N140</f>
        <v>0</v>
      </c>
      <c r="P140" s="302">
        <f>O140/1000000</f>
        <v>0</v>
      </c>
      <c r="Q140" s="402"/>
    </row>
    <row r="141" spans="1:17" s="561" customFormat="1" ht="18" customHeight="1">
      <c r="A141" s="314"/>
      <c r="B141" s="634" t="s">
        <v>409</v>
      </c>
      <c r="C141" s="318"/>
      <c r="D141" s="301"/>
      <c r="E141" s="283"/>
      <c r="F141" s="301"/>
      <c r="G141" s="294"/>
      <c r="H141" s="295"/>
      <c r="I141" s="302"/>
      <c r="J141" s="302"/>
      <c r="K141" s="302"/>
      <c r="L141" s="294"/>
      <c r="M141" s="295"/>
      <c r="N141" s="302"/>
      <c r="O141" s="302"/>
      <c r="P141" s="302"/>
      <c r="Q141" s="402"/>
    </row>
    <row r="142" spans="1:17" s="561" customFormat="1" ht="15">
      <c r="A142" s="314">
        <v>8</v>
      </c>
      <c r="B142" s="640" t="s">
        <v>410</v>
      </c>
      <c r="C142" s="318">
        <v>4864952</v>
      </c>
      <c r="D142" s="301" t="s">
        <v>12</v>
      </c>
      <c r="E142" s="283" t="s">
        <v>304</v>
      </c>
      <c r="F142" s="301">
        <v>-625</v>
      </c>
      <c r="G142" s="294">
        <v>992016</v>
      </c>
      <c r="H142" s="295">
        <v>992024</v>
      </c>
      <c r="I142" s="302">
        <f>G142-H142</f>
        <v>-8</v>
      </c>
      <c r="J142" s="302">
        <f>$F142*I142</f>
        <v>5000</v>
      </c>
      <c r="K142" s="302">
        <f>J142/1000000</f>
        <v>5.0000000000000001E-3</v>
      </c>
      <c r="L142" s="294">
        <v>869</v>
      </c>
      <c r="M142" s="295">
        <v>629</v>
      </c>
      <c r="N142" s="302">
        <f>L142-M142</f>
        <v>240</v>
      </c>
      <c r="O142" s="302">
        <f>$F142*N142</f>
        <v>-150000</v>
      </c>
      <c r="P142" s="302">
        <f>O142/1000000</f>
        <v>-0.15</v>
      </c>
      <c r="Q142" s="402"/>
    </row>
    <row r="143" spans="1:17" s="561" customFormat="1" ht="15">
      <c r="A143" s="314">
        <v>9</v>
      </c>
      <c r="B143" s="640" t="s">
        <v>410</v>
      </c>
      <c r="C143" s="318">
        <v>4865039</v>
      </c>
      <c r="D143" s="301" t="s">
        <v>12</v>
      </c>
      <c r="E143" s="283" t="s">
        <v>304</v>
      </c>
      <c r="F143" s="301">
        <v>-500</v>
      </c>
      <c r="G143" s="294">
        <v>999651</v>
      </c>
      <c r="H143" s="295">
        <v>999607</v>
      </c>
      <c r="I143" s="302">
        <f>G143-H143</f>
        <v>44</v>
      </c>
      <c r="J143" s="302">
        <f>$F143*I143</f>
        <v>-22000</v>
      </c>
      <c r="K143" s="302">
        <f>J143/1000000</f>
        <v>-2.1999999999999999E-2</v>
      </c>
      <c r="L143" s="294">
        <v>380</v>
      </c>
      <c r="M143" s="295">
        <v>379</v>
      </c>
      <c r="N143" s="302">
        <f>L143-M143</f>
        <v>1</v>
      </c>
      <c r="O143" s="302">
        <f>$F143*N143</f>
        <v>-500</v>
      </c>
      <c r="P143" s="302">
        <f>O143/1000000</f>
        <v>-5.0000000000000001E-4</v>
      </c>
      <c r="Q143" s="402"/>
    </row>
    <row r="144" spans="1:17" s="561" customFormat="1" ht="15.75">
      <c r="A144" s="314"/>
      <c r="B144" s="634" t="s">
        <v>412</v>
      </c>
      <c r="C144" s="318"/>
      <c r="D144" s="301"/>
      <c r="E144" s="283"/>
      <c r="F144" s="301"/>
      <c r="G144" s="294"/>
      <c r="H144" s="295"/>
      <c r="I144" s="302"/>
      <c r="J144" s="302"/>
      <c r="K144" s="302"/>
      <c r="L144" s="294"/>
      <c r="M144" s="295"/>
      <c r="N144" s="302"/>
      <c r="O144" s="302"/>
      <c r="P144" s="302"/>
      <c r="Q144" s="402"/>
    </row>
    <row r="145" spans="1:17" s="561" customFormat="1" ht="15">
      <c r="A145" s="314">
        <v>10</v>
      </c>
      <c r="B145" s="640" t="s">
        <v>413</v>
      </c>
      <c r="C145" s="318">
        <v>4865158</v>
      </c>
      <c r="D145" s="301" t="s">
        <v>12</v>
      </c>
      <c r="E145" s="283" t="s">
        <v>304</v>
      </c>
      <c r="F145" s="301">
        <v>-200</v>
      </c>
      <c r="G145" s="294">
        <v>991421</v>
      </c>
      <c r="H145" s="295">
        <v>991423</v>
      </c>
      <c r="I145" s="302">
        <f>G145-H145</f>
        <v>-2</v>
      </c>
      <c r="J145" s="302">
        <f>$F145*I145</f>
        <v>400</v>
      </c>
      <c r="K145" s="302">
        <f>J145/1000000</f>
        <v>4.0000000000000002E-4</v>
      </c>
      <c r="L145" s="294">
        <v>20562</v>
      </c>
      <c r="M145" s="295">
        <v>20639</v>
      </c>
      <c r="N145" s="302">
        <f>L145-M145</f>
        <v>-77</v>
      </c>
      <c r="O145" s="302">
        <f>$F145*N145</f>
        <v>15400</v>
      </c>
      <c r="P145" s="302">
        <f>O145/1000000</f>
        <v>1.54E-2</v>
      </c>
      <c r="Q145" s="402"/>
    </row>
    <row r="146" spans="1:17" s="561" customFormat="1" ht="15">
      <c r="A146" s="314">
        <v>11</v>
      </c>
      <c r="B146" s="640" t="s">
        <v>414</v>
      </c>
      <c r="C146" s="318">
        <v>4865140</v>
      </c>
      <c r="D146" s="301" t="s">
        <v>12</v>
      </c>
      <c r="E146" s="283" t="s">
        <v>304</v>
      </c>
      <c r="F146" s="301">
        <v>-937.5</v>
      </c>
      <c r="G146" s="294">
        <v>999969</v>
      </c>
      <c r="H146" s="295">
        <v>999969</v>
      </c>
      <c r="I146" s="302">
        <f>G146-H146</f>
        <v>0</v>
      </c>
      <c r="J146" s="302">
        <f>$F146*I146</f>
        <v>0</v>
      </c>
      <c r="K146" s="302">
        <f>J146/1000000</f>
        <v>0</v>
      </c>
      <c r="L146" s="294">
        <v>999920</v>
      </c>
      <c r="M146" s="295">
        <v>999958</v>
      </c>
      <c r="N146" s="302">
        <f>L146-M146</f>
        <v>-38</v>
      </c>
      <c r="O146" s="302">
        <f>$F146*N146</f>
        <v>35625</v>
      </c>
      <c r="P146" s="302">
        <f>O146/1000000</f>
        <v>3.5624999999999997E-2</v>
      </c>
      <c r="Q146" s="402"/>
    </row>
    <row r="147" spans="1:17" s="561" customFormat="1" ht="15">
      <c r="A147" s="314">
        <v>12</v>
      </c>
      <c r="B147" s="640" t="s">
        <v>415</v>
      </c>
      <c r="C147" s="318">
        <v>4864808</v>
      </c>
      <c r="D147" s="301" t="s">
        <v>12</v>
      </c>
      <c r="E147" s="283" t="s">
        <v>304</v>
      </c>
      <c r="F147" s="301">
        <v>-187.5</v>
      </c>
      <c r="G147" s="294">
        <v>980831</v>
      </c>
      <c r="H147" s="295">
        <v>980832</v>
      </c>
      <c r="I147" s="302">
        <f>G147-H147</f>
        <v>-1</v>
      </c>
      <c r="J147" s="302">
        <f>$F147*I147</f>
        <v>187.5</v>
      </c>
      <c r="K147" s="302">
        <f>J147/1000000</f>
        <v>1.875E-4</v>
      </c>
      <c r="L147" s="294">
        <v>3212</v>
      </c>
      <c r="M147" s="295">
        <v>3297</v>
      </c>
      <c r="N147" s="302">
        <f>L147-M147</f>
        <v>-85</v>
      </c>
      <c r="O147" s="302">
        <f>$F147*N147</f>
        <v>15937.5</v>
      </c>
      <c r="P147" s="302">
        <f>O147/1000000</f>
        <v>1.59375E-2</v>
      </c>
      <c r="Q147" s="402"/>
    </row>
    <row r="148" spans="1:17" s="561" customFormat="1" ht="15">
      <c r="A148" s="314">
        <v>13</v>
      </c>
      <c r="B148" s="640" t="s">
        <v>474</v>
      </c>
      <c r="C148" s="318">
        <v>4865080</v>
      </c>
      <c r="D148" s="301" t="s">
        <v>12</v>
      </c>
      <c r="E148" s="283" t="s">
        <v>304</v>
      </c>
      <c r="F148" s="301">
        <v>-2500</v>
      </c>
      <c r="G148" s="294">
        <v>0</v>
      </c>
      <c r="H148" s="295">
        <v>0</v>
      </c>
      <c r="I148" s="302">
        <f>G148-H148</f>
        <v>0</v>
      </c>
      <c r="J148" s="302">
        <f>$F148*I148</f>
        <v>0</v>
      </c>
      <c r="K148" s="302">
        <f>J148/1000000</f>
        <v>0</v>
      </c>
      <c r="L148" s="294">
        <v>4</v>
      </c>
      <c r="M148" s="295">
        <v>0</v>
      </c>
      <c r="N148" s="302">
        <f>L148-M148</f>
        <v>4</v>
      </c>
      <c r="O148" s="302">
        <f>$F148*N148</f>
        <v>-10000</v>
      </c>
      <c r="P148" s="302">
        <f>O148/1000000</f>
        <v>-0.01</v>
      </c>
      <c r="Q148" s="402"/>
    </row>
    <row r="149" spans="1:17" s="283" customFormat="1" ht="15.75" thickBot="1">
      <c r="A149" s="591">
        <v>14</v>
      </c>
      <c r="B149" s="635" t="s">
        <v>416</v>
      </c>
      <c r="C149" s="636">
        <v>4864822</v>
      </c>
      <c r="D149" s="641" t="s">
        <v>12</v>
      </c>
      <c r="E149" s="637" t="s">
        <v>304</v>
      </c>
      <c r="F149" s="636">
        <v>-100</v>
      </c>
      <c r="G149" s="386">
        <v>993035</v>
      </c>
      <c r="H149" s="387">
        <v>993030</v>
      </c>
      <c r="I149" s="636">
        <f>G149-H149</f>
        <v>5</v>
      </c>
      <c r="J149" s="636">
        <f>$F149*I149</f>
        <v>-500</v>
      </c>
      <c r="K149" s="636">
        <f>J149/1000000</f>
        <v>-5.0000000000000001E-4</v>
      </c>
      <c r="L149" s="386">
        <v>30902</v>
      </c>
      <c r="M149" s="387">
        <v>30647</v>
      </c>
      <c r="N149" s="636">
        <f>L149-M149</f>
        <v>255</v>
      </c>
      <c r="O149" s="636">
        <f>$F149*N149</f>
        <v>-25500</v>
      </c>
      <c r="P149" s="636">
        <f>O149/1000000</f>
        <v>-2.5499999999999998E-2</v>
      </c>
      <c r="Q149" s="642"/>
    </row>
    <row r="150" spans="1:17" ht="15.75" thickTop="1">
      <c r="A150" s="393"/>
      <c r="B150" s="393"/>
      <c r="C150" s="393"/>
      <c r="D150" s="393"/>
      <c r="E150" s="393"/>
      <c r="F150" s="393"/>
      <c r="G150" s="393"/>
      <c r="H150" s="393"/>
      <c r="I150" s="393"/>
      <c r="J150" s="393"/>
      <c r="K150" s="393"/>
      <c r="L150" s="449"/>
      <c r="M150" s="393"/>
      <c r="N150" s="393"/>
      <c r="O150" s="393"/>
      <c r="P150" s="393"/>
      <c r="Q150" s="393"/>
    </row>
    <row r="151" spans="1:17" ht="18">
      <c r="A151" s="411"/>
      <c r="B151" s="248" t="s">
        <v>270</v>
      </c>
      <c r="C151" s="411"/>
      <c r="D151" s="411"/>
      <c r="E151" s="411"/>
      <c r="F151" s="411"/>
      <c r="G151" s="411"/>
      <c r="H151" s="411"/>
      <c r="I151" s="411"/>
      <c r="J151" s="411"/>
      <c r="K151" s="130">
        <f>SUM(K128:K150)</f>
        <v>-8.3461650000000012E-2</v>
      </c>
      <c r="L151" s="411"/>
      <c r="M151" s="411"/>
      <c r="N151" s="411"/>
      <c r="O151" s="411"/>
      <c r="P151" s="130">
        <f>SUM(P128:P150)</f>
        <v>-0.18870414000000005</v>
      </c>
      <c r="Q151" s="411"/>
    </row>
    <row r="152" spans="1:17" ht="15.75">
      <c r="A152" s="411"/>
      <c r="B152" s="411"/>
      <c r="C152" s="411"/>
      <c r="D152" s="411"/>
      <c r="E152" s="411"/>
      <c r="F152" s="411"/>
      <c r="G152" s="411"/>
      <c r="H152" s="411"/>
      <c r="I152" s="411"/>
      <c r="J152" s="411"/>
      <c r="K152" s="80"/>
      <c r="L152" s="411"/>
      <c r="M152" s="411"/>
      <c r="N152" s="411"/>
      <c r="O152" s="411"/>
      <c r="P152" s="80"/>
      <c r="Q152" s="411"/>
    </row>
    <row r="153" spans="1:17" ht="15.75">
      <c r="A153" s="411"/>
      <c r="B153" s="411"/>
      <c r="C153" s="411"/>
      <c r="D153" s="411"/>
      <c r="E153" s="411"/>
      <c r="F153" s="411"/>
      <c r="G153" s="411"/>
      <c r="H153" s="411"/>
      <c r="I153" s="411"/>
      <c r="J153" s="411"/>
      <c r="K153" s="80"/>
      <c r="L153" s="411"/>
      <c r="M153" s="411"/>
      <c r="N153" s="411"/>
      <c r="O153" s="411"/>
      <c r="P153" s="80"/>
      <c r="Q153" s="411"/>
    </row>
    <row r="154" spans="1:17" ht="15.75">
      <c r="A154" s="411"/>
      <c r="B154" s="411"/>
      <c r="C154" s="411"/>
      <c r="D154" s="411"/>
      <c r="E154" s="411"/>
      <c r="F154" s="411"/>
      <c r="G154" s="411"/>
      <c r="H154" s="411"/>
      <c r="I154" s="411"/>
      <c r="J154" s="411"/>
      <c r="K154" s="80"/>
      <c r="L154" s="411"/>
      <c r="M154" s="411"/>
      <c r="N154" s="411"/>
      <c r="O154" s="411"/>
      <c r="P154" s="80"/>
      <c r="Q154" s="411"/>
    </row>
    <row r="155" spans="1:17" ht="15.75">
      <c r="A155" s="411"/>
      <c r="B155" s="411"/>
      <c r="C155" s="411"/>
      <c r="D155" s="411"/>
      <c r="E155" s="411"/>
      <c r="F155" s="411"/>
      <c r="G155" s="411"/>
      <c r="H155" s="411"/>
      <c r="I155" s="411"/>
      <c r="J155" s="411"/>
      <c r="K155" s="80"/>
      <c r="L155" s="411"/>
      <c r="M155" s="411"/>
      <c r="N155" s="411"/>
      <c r="O155" s="411"/>
      <c r="P155" s="80"/>
      <c r="Q155" s="411"/>
    </row>
    <row r="156" spans="1:17" ht="15.75">
      <c r="A156" s="411"/>
      <c r="B156" s="411"/>
      <c r="C156" s="411"/>
      <c r="D156" s="411"/>
      <c r="E156" s="411"/>
      <c r="F156" s="411"/>
      <c r="G156" s="411"/>
      <c r="H156" s="411"/>
      <c r="I156" s="411"/>
      <c r="J156" s="411"/>
      <c r="K156" s="80"/>
      <c r="L156" s="411"/>
      <c r="M156" s="411"/>
      <c r="N156" s="411"/>
      <c r="O156" s="411"/>
      <c r="P156" s="80"/>
      <c r="Q156" s="411"/>
    </row>
    <row r="157" spans="1:17" ht="13.5" thickBot="1">
      <c r="A157" s="465"/>
      <c r="B157" s="465"/>
      <c r="C157" s="465"/>
      <c r="D157" s="465"/>
      <c r="E157" s="465"/>
      <c r="F157" s="465"/>
      <c r="G157" s="465"/>
      <c r="H157" s="465"/>
      <c r="I157" s="465"/>
      <c r="J157" s="465"/>
      <c r="K157" s="465"/>
      <c r="L157" s="465"/>
      <c r="M157" s="465"/>
      <c r="N157" s="465"/>
      <c r="O157" s="465"/>
      <c r="P157" s="465"/>
      <c r="Q157" s="465"/>
    </row>
    <row r="158" spans="1:17" ht="31.5" customHeight="1">
      <c r="A158" s="117" t="s">
        <v>219</v>
      </c>
      <c r="B158" s="118"/>
      <c r="C158" s="118"/>
      <c r="D158" s="119"/>
      <c r="E158" s="120"/>
      <c r="F158" s="119"/>
      <c r="G158" s="119"/>
      <c r="H158" s="118"/>
      <c r="I158" s="121"/>
      <c r="J158" s="122"/>
      <c r="K158" s="123"/>
      <c r="L158" s="462"/>
      <c r="M158" s="462"/>
      <c r="N158" s="462"/>
      <c r="O158" s="462"/>
      <c r="P158" s="462"/>
      <c r="Q158" s="463"/>
    </row>
    <row r="159" spans="1:17" ht="28.5" customHeight="1">
      <c r="A159" s="124" t="s">
        <v>267</v>
      </c>
      <c r="B159" s="77"/>
      <c r="C159" s="77"/>
      <c r="D159" s="77"/>
      <c r="E159" s="78"/>
      <c r="F159" s="77"/>
      <c r="G159" s="77"/>
      <c r="H159" s="77"/>
      <c r="I159" s="79"/>
      <c r="J159" s="77"/>
      <c r="K159" s="116">
        <f>K117</f>
        <v>-14.032479550000001</v>
      </c>
      <c r="L159" s="411"/>
      <c r="M159" s="411"/>
      <c r="N159" s="411"/>
      <c r="O159" s="411"/>
      <c r="P159" s="116">
        <f>P117</f>
        <v>-5.6053327499999996</v>
      </c>
      <c r="Q159" s="464"/>
    </row>
    <row r="160" spans="1:17" ht="28.5" customHeight="1">
      <c r="A160" s="124" t="s">
        <v>268</v>
      </c>
      <c r="B160" s="77"/>
      <c r="C160" s="77"/>
      <c r="D160" s="77"/>
      <c r="E160" s="78"/>
      <c r="F160" s="77"/>
      <c r="G160" s="77"/>
      <c r="H160" s="77"/>
      <c r="I160" s="79"/>
      <c r="J160" s="77"/>
      <c r="K160" s="116">
        <f>K151</f>
        <v>-8.3461650000000012E-2</v>
      </c>
      <c r="L160" s="411"/>
      <c r="M160" s="411"/>
      <c r="N160" s="411"/>
      <c r="O160" s="411"/>
      <c r="P160" s="116">
        <f>P151</f>
        <v>-0.18870414000000005</v>
      </c>
      <c r="Q160" s="464"/>
    </row>
    <row r="161" spans="1:17" ht="28.5" customHeight="1">
      <c r="A161" s="124" t="s">
        <v>220</v>
      </c>
      <c r="B161" s="77"/>
      <c r="C161" s="77"/>
      <c r="D161" s="77"/>
      <c r="E161" s="78"/>
      <c r="F161" s="77"/>
      <c r="G161" s="77"/>
      <c r="H161" s="77"/>
      <c r="I161" s="79"/>
      <c r="J161" s="77"/>
      <c r="K161" s="116">
        <f>'ROHTAK ROAD'!K43</f>
        <v>-8.1750000000000003E-2</v>
      </c>
      <c r="L161" s="411"/>
      <c r="M161" s="411"/>
      <c r="N161" s="411"/>
      <c r="O161" s="411"/>
      <c r="P161" s="116">
        <f>'ROHTAK ROAD'!P43</f>
        <v>-0.45938749999999995</v>
      </c>
      <c r="Q161" s="464"/>
    </row>
    <row r="162" spans="1:17" ht="27.75" customHeight="1" thickBot="1">
      <c r="A162" s="126" t="s">
        <v>221</v>
      </c>
      <c r="B162" s="125"/>
      <c r="C162" s="125"/>
      <c r="D162" s="125"/>
      <c r="E162" s="125"/>
      <c r="F162" s="125"/>
      <c r="G162" s="125"/>
      <c r="H162" s="125"/>
      <c r="I162" s="125"/>
      <c r="J162" s="125"/>
      <c r="K162" s="364">
        <f>SUM(K159:K161)</f>
        <v>-14.197691200000001</v>
      </c>
      <c r="L162" s="465"/>
      <c r="M162" s="465"/>
      <c r="N162" s="465"/>
      <c r="O162" s="465"/>
      <c r="P162" s="364">
        <f>SUM(P159:P161)</f>
        <v>-6.2534243900000002</v>
      </c>
      <c r="Q162" s="466"/>
    </row>
    <row r="166" spans="1:17" ht="13.5" thickBot="1">
      <c r="A166" s="211"/>
    </row>
    <row r="167" spans="1:17">
      <c r="A167" s="467"/>
      <c r="B167" s="468"/>
      <c r="C167" s="468"/>
      <c r="D167" s="468"/>
      <c r="E167" s="468"/>
      <c r="F167" s="468"/>
      <c r="G167" s="468"/>
      <c r="H167" s="462"/>
      <c r="I167" s="462"/>
      <c r="J167" s="462"/>
      <c r="K167" s="462"/>
      <c r="L167" s="462"/>
      <c r="M167" s="462"/>
      <c r="N167" s="462"/>
      <c r="O167" s="462"/>
      <c r="P167" s="462"/>
      <c r="Q167" s="463"/>
    </row>
    <row r="168" spans="1:17" ht="23.25">
      <c r="A168" s="469" t="s">
        <v>285</v>
      </c>
      <c r="B168" s="470"/>
      <c r="C168" s="470"/>
      <c r="D168" s="470"/>
      <c r="E168" s="470"/>
      <c r="F168" s="470"/>
      <c r="G168" s="470"/>
      <c r="H168" s="411"/>
      <c r="I168" s="411"/>
      <c r="J168" s="411"/>
      <c r="K168" s="411"/>
      <c r="L168" s="411"/>
      <c r="M168" s="411"/>
      <c r="N168" s="411"/>
      <c r="O168" s="411"/>
      <c r="P168" s="411"/>
      <c r="Q168" s="464"/>
    </row>
    <row r="169" spans="1:17">
      <c r="A169" s="471"/>
      <c r="B169" s="470"/>
      <c r="C169" s="470"/>
      <c r="D169" s="470"/>
      <c r="E169" s="470"/>
      <c r="F169" s="470"/>
      <c r="G169" s="470"/>
      <c r="H169" s="411"/>
      <c r="I169" s="411"/>
      <c r="J169" s="411"/>
      <c r="K169" s="411"/>
      <c r="L169" s="411"/>
      <c r="M169" s="411"/>
      <c r="N169" s="411"/>
      <c r="O169" s="411"/>
      <c r="P169" s="411"/>
      <c r="Q169" s="464"/>
    </row>
    <row r="170" spans="1:17" ht="15.75">
      <c r="A170" s="472"/>
      <c r="B170" s="473"/>
      <c r="C170" s="473"/>
      <c r="D170" s="473"/>
      <c r="E170" s="473"/>
      <c r="F170" s="473"/>
      <c r="G170" s="473"/>
      <c r="H170" s="411"/>
      <c r="I170" s="411"/>
      <c r="J170" s="411"/>
      <c r="K170" s="474" t="s">
        <v>297</v>
      </c>
      <c r="L170" s="411"/>
      <c r="M170" s="411"/>
      <c r="N170" s="411"/>
      <c r="O170" s="411"/>
      <c r="P170" s="474" t="s">
        <v>298</v>
      </c>
      <c r="Q170" s="464"/>
    </row>
    <row r="171" spans="1:17">
      <c r="A171" s="475"/>
      <c r="B171" s="87"/>
      <c r="C171" s="87"/>
      <c r="D171" s="87"/>
      <c r="E171" s="87"/>
      <c r="F171" s="87"/>
      <c r="G171" s="87"/>
      <c r="H171" s="411"/>
      <c r="I171" s="411"/>
      <c r="J171" s="411"/>
      <c r="K171" s="411"/>
      <c r="L171" s="411"/>
      <c r="M171" s="411"/>
      <c r="N171" s="411"/>
      <c r="O171" s="411"/>
      <c r="P171" s="411"/>
      <c r="Q171" s="464"/>
    </row>
    <row r="172" spans="1:17">
      <c r="A172" s="475"/>
      <c r="B172" s="87"/>
      <c r="C172" s="87"/>
      <c r="D172" s="87"/>
      <c r="E172" s="87"/>
      <c r="F172" s="87"/>
      <c r="G172" s="87"/>
      <c r="H172" s="411"/>
      <c r="I172" s="411"/>
      <c r="J172" s="411"/>
      <c r="K172" s="411"/>
      <c r="L172" s="411"/>
      <c r="M172" s="411"/>
      <c r="N172" s="411"/>
      <c r="O172" s="411"/>
      <c r="P172" s="411"/>
      <c r="Q172" s="464"/>
    </row>
    <row r="173" spans="1:17" ht="24.75" customHeight="1">
      <c r="A173" s="476" t="s">
        <v>288</v>
      </c>
      <c r="B173" s="477"/>
      <c r="C173" s="477"/>
      <c r="D173" s="478"/>
      <c r="E173" s="478"/>
      <c r="F173" s="479"/>
      <c r="G173" s="478"/>
      <c r="H173" s="411"/>
      <c r="I173" s="411"/>
      <c r="J173" s="411"/>
      <c r="K173" s="480">
        <f>K162</f>
        <v>-14.197691200000001</v>
      </c>
      <c r="L173" s="478" t="s">
        <v>286</v>
      </c>
      <c r="M173" s="411"/>
      <c r="N173" s="411"/>
      <c r="O173" s="411"/>
      <c r="P173" s="480">
        <f>P162</f>
        <v>-6.2534243900000002</v>
      </c>
      <c r="Q173" s="481" t="s">
        <v>286</v>
      </c>
    </row>
    <row r="174" spans="1:17" ht="15">
      <c r="A174" s="482"/>
      <c r="B174" s="483"/>
      <c r="C174" s="483"/>
      <c r="D174" s="470"/>
      <c r="E174" s="470"/>
      <c r="F174" s="484"/>
      <c r="G174" s="470"/>
      <c r="H174" s="411"/>
      <c r="I174" s="411"/>
      <c r="J174" s="411"/>
      <c r="K174" s="460"/>
      <c r="L174" s="470"/>
      <c r="M174" s="411"/>
      <c r="N174" s="411"/>
      <c r="O174" s="411"/>
      <c r="P174" s="460"/>
      <c r="Q174" s="485"/>
    </row>
    <row r="175" spans="1:17" ht="67.5" customHeight="1">
      <c r="A175" s="486" t="s">
        <v>287</v>
      </c>
      <c r="B175" s="41"/>
      <c r="C175" s="41"/>
      <c r="D175" s="470"/>
      <c r="E175" s="470"/>
      <c r="F175" s="487"/>
      <c r="G175" s="478"/>
      <c r="H175" s="411"/>
      <c r="I175" s="411"/>
      <c r="J175" s="411"/>
      <c r="K175" s="480">
        <f>'STEPPED UP GENCO'!K72</f>
        <v>0.66315006300000012</v>
      </c>
      <c r="L175" s="478" t="s">
        <v>286</v>
      </c>
      <c r="M175" s="411"/>
      <c r="N175" s="411"/>
      <c r="O175" s="411"/>
      <c r="P175" s="480">
        <f>'STEPPED UP GENCO'!P72</f>
        <v>0.47427473890000005</v>
      </c>
      <c r="Q175" s="481" t="s">
        <v>286</v>
      </c>
    </row>
    <row r="176" spans="1:17">
      <c r="A176" s="488"/>
      <c r="B176" s="411"/>
      <c r="C176" s="411"/>
      <c r="D176" s="411"/>
      <c r="E176" s="411"/>
      <c r="F176" s="411"/>
      <c r="G176" s="411"/>
      <c r="H176" s="411"/>
      <c r="I176" s="411"/>
      <c r="J176" s="411"/>
      <c r="K176" s="411"/>
      <c r="L176" s="411"/>
      <c r="M176" s="411"/>
      <c r="N176" s="411"/>
      <c r="O176" s="411"/>
      <c r="P176" s="411"/>
      <c r="Q176" s="464"/>
    </row>
    <row r="177" spans="1:17" ht="2.25" customHeight="1">
      <c r="A177" s="488"/>
      <c r="B177" s="411"/>
      <c r="C177" s="411"/>
      <c r="D177" s="411"/>
      <c r="E177" s="411"/>
      <c r="F177" s="411"/>
      <c r="G177" s="411"/>
      <c r="H177" s="411"/>
      <c r="I177" s="411"/>
      <c r="J177" s="411"/>
      <c r="K177" s="411"/>
      <c r="L177" s="411"/>
      <c r="M177" s="411"/>
      <c r="N177" s="411"/>
      <c r="O177" s="411"/>
      <c r="P177" s="411"/>
      <c r="Q177" s="464"/>
    </row>
    <row r="178" spans="1:17" ht="7.5" customHeight="1">
      <c r="A178" s="488"/>
      <c r="B178" s="411"/>
      <c r="C178" s="411"/>
      <c r="D178" s="411"/>
      <c r="E178" s="411"/>
      <c r="F178" s="411"/>
      <c r="G178" s="411"/>
      <c r="H178" s="411"/>
      <c r="I178" s="411"/>
      <c r="J178" s="411"/>
      <c r="K178" s="411"/>
      <c r="L178" s="411"/>
      <c r="M178" s="411"/>
      <c r="N178" s="411"/>
      <c r="O178" s="411"/>
      <c r="P178" s="411"/>
      <c r="Q178" s="464"/>
    </row>
    <row r="179" spans="1:17" ht="21" thickBot="1">
      <c r="A179" s="489"/>
      <c r="B179" s="465"/>
      <c r="C179" s="465"/>
      <c r="D179" s="465"/>
      <c r="E179" s="465"/>
      <c r="F179" s="465"/>
      <c r="G179" s="465"/>
      <c r="H179" s="490"/>
      <c r="I179" s="490"/>
      <c r="J179" s="491" t="s">
        <v>289</v>
      </c>
      <c r="K179" s="492">
        <f>SUM(K173:K178)</f>
        <v>-13.534541137000001</v>
      </c>
      <c r="L179" s="490" t="s">
        <v>286</v>
      </c>
      <c r="M179" s="493"/>
      <c r="N179" s="465"/>
      <c r="O179" s="465"/>
      <c r="P179" s="492">
        <f>SUM(P173:P178)</f>
        <v>-5.7791496511</v>
      </c>
      <c r="Q179" s="494" t="s">
        <v>286</v>
      </c>
    </row>
  </sheetData>
  <phoneticPr fontId="5" type="noConversion"/>
  <printOptions horizontalCentered="1"/>
  <pageMargins left="0.39" right="0.25" top="0.36" bottom="0" header="0.38" footer="0.5"/>
  <pageSetup scale="52" orientation="landscape" verticalDpi="300" r:id="rId1"/>
  <headerFooter alignWithMargins="0"/>
  <rowBreaks count="3" manualBreakCount="3">
    <brk id="70" max="16" man="1"/>
    <brk id="71" max="16" man="1"/>
    <brk id="122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topLeftCell="A17"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703"/>
      <c r="B1" s="257"/>
      <c r="C1" s="704"/>
    </row>
    <row r="2" spans="1:3" ht="20.25">
      <c r="A2" s="703"/>
      <c r="B2" s="257"/>
      <c r="C2" s="704"/>
    </row>
    <row r="3" spans="1:3" ht="20.25">
      <c r="A3" s="703"/>
      <c r="B3" s="257"/>
      <c r="C3" s="704"/>
    </row>
    <row r="4" spans="1:3" ht="20.25">
      <c r="A4" s="703"/>
      <c r="B4" s="257"/>
      <c r="C4" s="704"/>
    </row>
    <row r="5" spans="1:3" ht="20.25">
      <c r="A5" s="703"/>
      <c r="B5" s="257"/>
      <c r="C5" s="704"/>
    </row>
    <row r="6" spans="1:3" ht="20.25">
      <c r="A6" s="703"/>
      <c r="B6" s="257"/>
      <c r="C6" s="704"/>
    </row>
    <row r="7" spans="1:3" ht="20.25">
      <c r="A7" s="703"/>
      <c r="B7" s="257"/>
      <c r="C7" s="704"/>
    </row>
    <row r="8" spans="1:3" ht="20.25">
      <c r="A8" s="703"/>
      <c r="B8" s="257"/>
      <c r="C8" s="704"/>
    </row>
    <row r="9" spans="1:3" ht="20.25">
      <c r="A9" s="703"/>
      <c r="B9" s="257"/>
      <c r="C9" s="704"/>
    </row>
    <row r="10" spans="1:3" ht="20.25">
      <c r="A10" s="703"/>
      <c r="B10" s="257"/>
      <c r="C10" s="704"/>
    </row>
    <row r="11" spans="1:3" ht="20.25">
      <c r="A11" s="703"/>
      <c r="B11" s="257"/>
      <c r="C11" s="704"/>
    </row>
    <row r="12" spans="1:3" ht="20.25">
      <c r="A12" s="703"/>
      <c r="B12" s="257"/>
      <c r="C12" s="704"/>
    </row>
    <row r="13" spans="1:3" ht="20.25">
      <c r="A13" s="703"/>
      <c r="B13" s="257"/>
      <c r="C13" s="704"/>
    </row>
    <row r="14" spans="1:3" ht="20.25">
      <c r="A14" s="703"/>
      <c r="B14" s="257"/>
      <c r="C14" s="704"/>
    </row>
    <row r="15" spans="1:3" ht="20.25">
      <c r="A15" s="703"/>
      <c r="B15" s="257"/>
      <c r="C15" s="704"/>
    </row>
    <row r="16" spans="1:3" ht="20.25">
      <c r="A16" s="703"/>
      <c r="B16" s="257"/>
      <c r="C16" s="704"/>
    </row>
    <row r="17" spans="1:3" ht="20.25">
      <c r="A17" s="702"/>
      <c r="B17" s="259"/>
      <c r="C17" s="704"/>
    </row>
    <row r="18" spans="1:3" ht="20.25">
      <c r="A18" s="703"/>
      <c r="B18" s="257"/>
      <c r="C18" s="704"/>
    </row>
    <row r="19" spans="1:3" ht="20.25">
      <c r="A19" s="703"/>
      <c r="B19" s="257"/>
      <c r="C19" s="704"/>
    </row>
    <row r="20" spans="1:3" ht="20.25">
      <c r="A20" s="703"/>
      <c r="B20" s="257"/>
      <c r="C20" s="704"/>
    </row>
    <row r="21" spans="1:3" ht="20.25">
      <c r="A21" s="703"/>
      <c r="B21" s="257"/>
      <c r="C21" s="704"/>
    </row>
    <row r="22" spans="1:3" ht="20.25">
      <c r="A22" s="703"/>
      <c r="B22" s="257"/>
      <c r="C22" s="704"/>
    </row>
    <row r="23" spans="1:3" ht="20.25">
      <c r="A23" s="703"/>
      <c r="C23" s="704"/>
    </row>
    <row r="24" spans="1:3" ht="20.25">
      <c r="A24" s="703"/>
      <c r="C24" s="704"/>
    </row>
    <row r="25" spans="1:3" ht="20.25">
      <c r="A25" s="703"/>
      <c r="C25" s="704"/>
    </row>
    <row r="26" spans="1:3" ht="20.25">
      <c r="A26" s="703"/>
      <c r="B26" s="257"/>
      <c r="C26" s="704"/>
    </row>
    <row r="27" spans="1:3" ht="20.25">
      <c r="A27" s="703"/>
      <c r="B27" s="257"/>
      <c r="C27" s="704"/>
    </row>
    <row r="28" spans="1:3" ht="20.25">
      <c r="A28" s="703"/>
      <c r="B28" s="257"/>
      <c r="C28" s="704"/>
    </row>
    <row r="29" spans="1:3" ht="20.25">
      <c r="A29" s="703"/>
      <c r="B29" s="257"/>
      <c r="C29" s="704"/>
    </row>
    <row r="30" spans="1:3" ht="20.25">
      <c r="A30" s="703"/>
      <c r="B30" s="257"/>
      <c r="C30" s="704"/>
    </row>
    <row r="31" spans="1:3" ht="20.25">
      <c r="A31" s="703"/>
      <c r="B31" s="257"/>
      <c r="C31" s="704"/>
    </row>
    <row r="32" spans="1:3">
      <c r="A32" s="138"/>
      <c r="B32" s="138"/>
      <c r="C32" s="704"/>
    </row>
    <row r="33" spans="1:3">
      <c r="A33" s="138"/>
      <c r="B33" s="138"/>
      <c r="C33" s="704"/>
    </row>
    <row r="34" spans="1:3">
      <c r="A34" s="137"/>
      <c r="B34" s="137"/>
      <c r="C34" s="704"/>
    </row>
    <row r="35" spans="1:3">
      <c r="A35" s="138"/>
      <c r="B35" s="138"/>
      <c r="C35" s="704"/>
    </row>
    <row r="36" spans="1:3">
      <c r="A36" s="138"/>
      <c r="B36" s="138"/>
      <c r="C36" s="704"/>
    </row>
    <row r="37" spans="1:3">
      <c r="A37" s="138"/>
      <c r="B37" s="138"/>
      <c r="C37" s="704"/>
    </row>
    <row r="38" spans="1:3">
      <c r="A38" s="138"/>
      <c r="B38" s="138"/>
      <c r="C38" s="704"/>
    </row>
    <row r="39" spans="1:3">
      <c r="A39" s="138"/>
      <c r="B39" s="138"/>
      <c r="C39" s="704"/>
    </row>
    <row r="40" spans="1:3">
      <c r="A40" s="138"/>
      <c r="B40" s="138"/>
      <c r="C40" s="704"/>
    </row>
    <row r="41" spans="1:3">
      <c r="A41" s="138"/>
      <c r="B41" s="138"/>
      <c r="C41" s="704"/>
    </row>
    <row r="42" spans="1:3">
      <c r="A42" s="138"/>
      <c r="B42" s="138"/>
      <c r="C42" s="704"/>
    </row>
    <row r="43" spans="1:3">
      <c r="A43" s="138"/>
      <c r="B43" s="138"/>
      <c r="C43" s="704"/>
    </row>
    <row r="44" spans="1:3">
      <c r="A44" s="138"/>
      <c r="B44" s="138"/>
      <c r="C44" s="704"/>
    </row>
    <row r="45" spans="1:3" ht="14.25">
      <c r="A45" s="283"/>
      <c r="B45" s="283"/>
      <c r="C45" s="704"/>
    </row>
    <row r="46" spans="1:3">
      <c r="A46" s="138"/>
      <c r="B46" s="138"/>
      <c r="C46" s="704"/>
    </row>
    <row r="47" spans="1:3">
      <c r="A47" s="138"/>
      <c r="B47" s="138"/>
      <c r="C47" s="704"/>
    </row>
    <row r="48" spans="1:3">
      <c r="A48" s="138"/>
      <c r="B48" s="138"/>
      <c r="C48" s="704"/>
    </row>
    <row r="49" spans="1:3">
      <c r="A49" s="138"/>
      <c r="B49" s="138"/>
      <c r="C49" s="704"/>
    </row>
    <row r="50" spans="1:3">
      <c r="A50" s="138"/>
      <c r="B50" s="138"/>
      <c r="C50" s="704"/>
    </row>
    <row r="51" spans="1:3">
      <c r="A51" s="138"/>
      <c r="B51" s="138"/>
      <c r="C51" s="704"/>
    </row>
    <row r="52" spans="1:3">
      <c r="A52" s="411"/>
      <c r="B52" s="411"/>
      <c r="C52" s="704"/>
    </row>
    <row r="53" spans="1:3">
      <c r="A53" s="140"/>
      <c r="B53" s="140"/>
      <c r="C53" s="704"/>
    </row>
    <row r="54" spans="1:3">
      <c r="A54" s="411"/>
      <c r="B54" s="411"/>
      <c r="C54" s="704"/>
    </row>
    <row r="55" spans="1:3">
      <c r="A55" s="692"/>
      <c r="B55" s="692"/>
      <c r="C55" s="704"/>
    </row>
    <row r="56" spans="1:3">
      <c r="A56" s="140"/>
      <c r="B56" s="140"/>
      <c r="C56" s="704"/>
    </row>
    <row r="57" spans="1:3">
      <c r="A57" s="138"/>
      <c r="B57" s="138"/>
      <c r="C57" s="704"/>
    </row>
    <row r="58" spans="1:3">
      <c r="A58" s="138"/>
      <c r="B58" s="138"/>
      <c r="C58" s="704"/>
    </row>
    <row r="59" spans="1:3" ht="16.5">
      <c r="A59" s="290"/>
      <c r="B59" s="290"/>
      <c r="C59" s="704"/>
    </row>
    <row r="60" spans="1:3">
      <c r="A60" s="138"/>
      <c r="B60" s="138"/>
      <c r="C60" s="704"/>
    </row>
    <row r="61" spans="1:3">
      <c r="A61" s="138"/>
      <c r="B61" s="138"/>
      <c r="C61" s="704"/>
    </row>
    <row r="62" spans="1:3">
      <c r="A62" s="140"/>
      <c r="B62" s="140"/>
      <c r="C62" s="704"/>
    </row>
    <row r="63" spans="1:3">
      <c r="A63" s="140"/>
      <c r="B63" s="140"/>
      <c r="C63" s="704"/>
    </row>
    <row r="64" spans="1:3">
      <c r="A64" s="145"/>
      <c r="B64" s="145"/>
      <c r="C64" s="704"/>
    </row>
    <row r="65" spans="1:3" ht="18">
      <c r="A65" s="518"/>
      <c r="B65" s="269"/>
      <c r="C65" s="704"/>
    </row>
    <row r="66" spans="1:3" ht="18">
      <c r="A66" s="518"/>
      <c r="B66" s="269"/>
      <c r="C66" s="704"/>
    </row>
    <row r="67" spans="1:3" ht="18">
      <c r="A67" s="518"/>
      <c r="B67" s="269"/>
      <c r="C67" s="704"/>
    </row>
    <row r="68" spans="1:3" ht="18.75" thickBot="1">
      <c r="A68" s="700"/>
      <c r="B68" s="269"/>
      <c r="C68" s="690"/>
    </row>
    <row r="69" spans="1:3" ht="20.25">
      <c r="A69" s="701"/>
      <c r="B69" s="269"/>
      <c r="C69" s="690"/>
    </row>
    <row r="70" spans="1:3" ht="20.25">
      <c r="A70" s="701"/>
      <c r="B70" s="269"/>
      <c r="C70" s="690"/>
    </row>
    <row r="71" spans="1:3" ht="20.25">
      <c r="A71" s="701"/>
      <c r="B71" s="269"/>
      <c r="C71" s="690"/>
    </row>
    <row r="72" spans="1:3" ht="20.25">
      <c r="A72" s="701"/>
      <c r="B72" s="269"/>
      <c r="C72" s="690"/>
    </row>
    <row r="73" spans="1:3" ht="20.25">
      <c r="A73" s="701"/>
      <c r="B73" s="269"/>
      <c r="C73" s="690"/>
    </row>
    <row r="74" spans="1:3" ht="20.25">
      <c r="A74" s="701"/>
      <c r="B74" s="269"/>
      <c r="C74" s="690"/>
    </row>
    <row r="75" spans="1:3" ht="20.25">
      <c r="A75" s="701"/>
      <c r="B75" s="269"/>
      <c r="C75" s="690"/>
    </row>
    <row r="76" spans="1:3" ht="18.75" thickBot="1">
      <c r="A76" s="46"/>
      <c r="B76" s="269"/>
      <c r="C76" s="690"/>
    </row>
    <row r="77" spans="1:3">
      <c r="C77" s="690"/>
    </row>
    <row r="78" spans="1:3">
      <c r="C78" s="690"/>
    </row>
    <row r="79" spans="1:3" ht="18">
      <c r="B79" s="684"/>
      <c r="C79" s="690"/>
    </row>
    <row r="80" spans="1:3" ht="18">
      <c r="A80" s="689"/>
      <c r="B80" s="684"/>
      <c r="C80" s="690"/>
    </row>
    <row r="81" spans="1:3" ht="18">
      <c r="A81" s="689"/>
      <c r="B81" s="269"/>
      <c r="C81" s="690"/>
    </row>
    <row r="82" spans="1:3" ht="18">
      <c r="A82" s="689"/>
      <c r="B82" s="684"/>
      <c r="C82" s="690"/>
    </row>
    <row r="83" spans="1:3" ht="18">
      <c r="A83" s="689"/>
      <c r="B83" s="269"/>
      <c r="C83" s="690"/>
    </row>
    <row r="84" spans="1:3" ht="18">
      <c r="A84" s="689"/>
      <c r="B84" s="269"/>
      <c r="C84" s="690"/>
    </row>
    <row r="85" spans="1:3" ht="18">
      <c r="A85" s="689"/>
      <c r="B85" s="269"/>
      <c r="C85" s="690"/>
    </row>
    <row r="86" spans="1:3" ht="18">
      <c r="A86" s="689"/>
      <c r="B86" s="269"/>
      <c r="C86" s="690"/>
    </row>
    <row r="87" spans="1:3" ht="18">
      <c r="A87" s="689"/>
      <c r="B87" s="684"/>
      <c r="C87" s="690"/>
    </row>
    <row r="88" spans="1:3" ht="18">
      <c r="A88" s="689"/>
      <c r="B88" s="269"/>
      <c r="C88" s="690"/>
    </row>
    <row r="89" spans="1:3" ht="18">
      <c r="A89" s="695"/>
      <c r="B89" s="687"/>
      <c r="C89" s="690"/>
    </row>
    <row r="90" spans="1:3" ht="18">
      <c r="A90" s="689"/>
      <c r="B90" s="269"/>
      <c r="C90" s="690"/>
    </row>
    <row r="91" spans="1:3" ht="18">
      <c r="A91" s="689"/>
      <c r="B91" s="269"/>
      <c r="C91" s="690"/>
    </row>
    <row r="92" spans="1:3" ht="18">
      <c r="A92" s="238"/>
      <c r="B92" s="251"/>
      <c r="C92" s="690"/>
    </row>
    <row r="93" spans="1:3" ht="16.5">
      <c r="A93" s="688"/>
      <c r="B93" s="290"/>
      <c r="C93" s="690"/>
    </row>
    <row r="94" spans="1:3" ht="18">
      <c r="A94" s="689"/>
      <c r="C94" s="690"/>
    </row>
    <row r="95" spans="1:3" ht="18">
      <c r="A95" s="689"/>
      <c r="B95" s="269"/>
      <c r="C95" s="690"/>
    </row>
    <row r="96" spans="1:3" ht="18">
      <c r="A96" s="689"/>
      <c r="B96" s="269"/>
      <c r="C96" s="690"/>
    </row>
    <row r="97" spans="1:3" ht="18">
      <c r="A97" s="689"/>
      <c r="B97" s="269"/>
      <c r="C97" s="690"/>
    </row>
    <row r="98" spans="1:3" ht="16.5">
      <c r="A98" s="688"/>
      <c r="B98" s="290"/>
      <c r="C98" s="690"/>
    </row>
    <row r="99" spans="1:3" ht="16.5">
      <c r="A99" s="688"/>
      <c r="B99" s="290"/>
      <c r="C99" s="690"/>
    </row>
    <row r="100" spans="1:3" ht="16.5">
      <c r="A100" s="688"/>
      <c r="B100" s="290"/>
      <c r="C100" s="690"/>
    </row>
    <row r="101" spans="1:3" ht="16.5">
      <c r="A101" s="688"/>
      <c r="B101" s="290"/>
      <c r="C101" s="690"/>
    </row>
    <row r="102" spans="1:3" ht="16.5">
      <c r="A102" s="688"/>
      <c r="B102" s="290"/>
      <c r="C102" s="690"/>
    </row>
    <row r="103" spans="1:3" ht="16.5">
      <c r="A103" s="688"/>
      <c r="B103" s="290"/>
      <c r="C103" s="690"/>
    </row>
    <row r="104" spans="1:3" ht="16.5">
      <c r="A104" s="688"/>
      <c r="B104" s="290"/>
      <c r="C104" s="690"/>
    </row>
    <row r="105" spans="1:3" ht="16.5">
      <c r="A105" s="688"/>
      <c r="B105" s="290"/>
      <c r="C105" s="690"/>
    </row>
    <row r="106" spans="1:3" ht="16.5">
      <c r="A106" s="688"/>
      <c r="B106" s="290"/>
      <c r="C106" s="690"/>
    </row>
    <row r="107" spans="1:3" ht="16.5">
      <c r="A107" s="688"/>
      <c r="B107" s="686"/>
      <c r="C107" s="690"/>
    </row>
    <row r="108" spans="1:3" ht="16.5">
      <c r="A108" s="688"/>
      <c r="B108" s="686"/>
      <c r="C108" s="690"/>
    </row>
    <row r="109" spans="1:3" ht="16.5">
      <c r="A109" s="688"/>
      <c r="B109" s="686"/>
      <c r="C109" s="690"/>
    </row>
    <row r="110" spans="1:3" ht="16.5">
      <c r="A110" s="688"/>
      <c r="B110" s="686"/>
      <c r="C110" s="690"/>
    </row>
    <row r="111" spans="1:3" ht="16.5">
      <c r="A111" s="688"/>
      <c r="B111" s="686"/>
      <c r="C111" s="690"/>
    </row>
    <row r="112" spans="1:3" ht="16.5">
      <c r="A112" s="688"/>
      <c r="B112" s="686"/>
      <c r="C112" s="690"/>
    </row>
    <row r="113" spans="1:4" ht="16.5">
      <c r="A113" s="688"/>
      <c r="B113" s="686"/>
      <c r="C113" s="690"/>
    </row>
    <row r="114" spans="1:4" ht="18">
      <c r="A114" s="696"/>
      <c r="B114" s="685"/>
      <c r="C114" s="690"/>
    </row>
    <row r="115" spans="1:4">
      <c r="A115" s="697"/>
      <c r="B115" s="17"/>
      <c r="C115" s="690"/>
      <c r="D115" s="17"/>
    </row>
    <row r="116" spans="1:4">
      <c r="A116" s="697"/>
      <c r="B116" s="35"/>
      <c r="C116" s="690"/>
      <c r="D116" s="17"/>
    </row>
    <row r="117" spans="1:4">
      <c r="A117" s="697"/>
      <c r="B117" s="35"/>
      <c r="C117" s="690"/>
      <c r="D117" s="17"/>
    </row>
    <row r="118" spans="1:4">
      <c r="A118" s="697"/>
      <c r="B118" s="35"/>
      <c r="C118" s="690"/>
      <c r="D118" s="17"/>
    </row>
    <row r="119" spans="1:4">
      <c r="A119" s="697"/>
      <c r="B119" s="35"/>
      <c r="C119" s="690"/>
      <c r="D119" s="17"/>
    </row>
    <row r="120" spans="1:4">
      <c r="A120" s="19"/>
      <c r="B120" s="412"/>
      <c r="C120" s="690"/>
      <c r="D120" s="17"/>
    </row>
    <row r="121" spans="1:4">
      <c r="A121" s="19"/>
      <c r="B121" s="87"/>
      <c r="C121" s="690"/>
      <c r="D121" s="17"/>
    </row>
    <row r="122" spans="1:4">
      <c r="A122" s="95"/>
      <c r="B122" s="17"/>
      <c r="C122" s="690"/>
      <c r="D122" s="17"/>
    </row>
    <row r="123" spans="1:4" ht="16.5">
      <c r="A123" s="109"/>
      <c r="B123" s="290"/>
      <c r="C123" s="690"/>
    </row>
    <row r="124" spans="1:4">
      <c r="A124" s="109"/>
      <c r="B124" s="17"/>
      <c r="C124" s="690"/>
    </row>
    <row r="125" spans="1:4">
      <c r="A125" s="18"/>
      <c r="B125" s="17"/>
      <c r="C125" s="690"/>
    </row>
    <row r="126" spans="1:4">
      <c r="A126" s="109"/>
      <c r="B126" s="17"/>
      <c r="C126" s="690"/>
    </row>
    <row r="127" spans="1:4" ht="16.5">
      <c r="A127" s="693"/>
      <c r="B127" s="17"/>
      <c r="C127" s="690"/>
    </row>
    <row r="128" spans="1:4" ht="16.5">
      <c r="A128" s="693"/>
      <c r="B128" s="290"/>
      <c r="C128" s="690"/>
    </row>
    <row r="129" spans="1:3" ht="16.5">
      <c r="A129" s="693"/>
      <c r="B129" s="290"/>
      <c r="C129" s="690"/>
    </row>
    <row r="130" spans="1:3" ht="16.5">
      <c r="A130" s="693"/>
      <c r="B130" s="290"/>
      <c r="C130" s="690"/>
    </row>
    <row r="131" spans="1:3" ht="16.5">
      <c r="A131" s="693"/>
      <c r="B131" s="290"/>
      <c r="C131" s="690"/>
    </row>
    <row r="132" spans="1:3" ht="16.5">
      <c r="A132" s="693"/>
      <c r="B132" s="290"/>
      <c r="C132" s="690"/>
    </row>
    <row r="133" spans="1:3" ht="16.5">
      <c r="A133" s="693"/>
      <c r="B133" s="290"/>
      <c r="C133" s="690"/>
    </row>
    <row r="134" spans="1:3" ht="16.5">
      <c r="A134" s="693"/>
      <c r="B134" s="686"/>
      <c r="C134" s="690"/>
    </row>
    <row r="135" spans="1:3" ht="16.5">
      <c r="A135" s="693"/>
      <c r="B135" s="290"/>
      <c r="C135" s="690"/>
    </row>
    <row r="136" spans="1:3" ht="16.5">
      <c r="A136" s="693"/>
      <c r="B136" s="290"/>
      <c r="C136" s="690"/>
    </row>
    <row r="137" spans="1:3" ht="16.5">
      <c r="A137" s="698"/>
      <c r="B137" s="405"/>
      <c r="C137" s="690"/>
    </row>
    <row r="138" spans="1:3" ht="16.5">
      <c r="A138" s="693"/>
      <c r="B138" s="290"/>
      <c r="C138" s="690"/>
    </row>
    <row r="139" spans="1:3" ht="16.5">
      <c r="A139" s="693"/>
      <c r="B139" s="290"/>
      <c r="C139" s="690"/>
    </row>
    <row r="140" spans="1:3" ht="16.5">
      <c r="A140" s="693"/>
      <c r="B140" s="290"/>
      <c r="C140" s="690"/>
    </row>
    <row r="141" spans="1:3" ht="16.5">
      <c r="A141" s="693"/>
      <c r="B141" s="290"/>
      <c r="C141" s="690"/>
    </row>
    <row r="142" spans="1:3" ht="16.5">
      <c r="A142" s="693"/>
      <c r="B142" s="290"/>
      <c r="C142" s="690"/>
    </row>
    <row r="143" spans="1:3" ht="16.5">
      <c r="A143" s="693"/>
      <c r="B143" s="290"/>
      <c r="C143" s="690"/>
    </row>
    <row r="144" spans="1:3" ht="16.5">
      <c r="A144" s="698"/>
      <c r="B144" s="405"/>
      <c r="C144" s="690"/>
    </row>
    <row r="145" spans="1:3" ht="16.5">
      <c r="A145" s="693"/>
      <c r="B145" s="290"/>
      <c r="C145" s="690"/>
    </row>
    <row r="146" spans="1:3" ht="16.5">
      <c r="A146" s="693"/>
      <c r="B146" s="290"/>
      <c r="C146" s="690"/>
    </row>
    <row r="147" spans="1:3" ht="16.5">
      <c r="A147" s="693"/>
      <c r="B147" s="290"/>
      <c r="C147" s="690"/>
    </row>
    <row r="148" spans="1:3" ht="16.5">
      <c r="A148" s="693"/>
      <c r="B148" s="686"/>
      <c r="C148" s="690"/>
    </row>
    <row r="149" spans="1:3" ht="16.5">
      <c r="A149" s="693"/>
      <c r="B149" s="290"/>
      <c r="C149" s="690"/>
    </row>
    <row r="150" spans="1:3" ht="16.5">
      <c r="A150" s="693"/>
      <c r="B150" s="290"/>
      <c r="C150" s="690"/>
    </row>
    <row r="151" spans="1:3" ht="16.5">
      <c r="A151" s="693"/>
      <c r="B151" s="290"/>
      <c r="C151" s="690"/>
    </row>
    <row r="152" spans="1:3" ht="16.5">
      <c r="A152" s="699"/>
      <c r="B152" s="278"/>
      <c r="C152" s="690"/>
    </row>
    <row r="153" spans="1:3" ht="16.5">
      <c r="A153" s="699"/>
      <c r="B153" s="278"/>
      <c r="C153" s="691"/>
    </row>
    <row r="154" spans="1:3" ht="16.5">
      <c r="A154" s="699"/>
      <c r="B154" s="278"/>
      <c r="C154" s="691"/>
    </row>
    <row r="155" spans="1:3" ht="16.5">
      <c r="A155" s="693"/>
      <c r="B155" s="290"/>
      <c r="C155" s="691"/>
    </row>
    <row r="156" spans="1:3" ht="16.5">
      <c r="A156" s="693"/>
      <c r="B156" s="290"/>
      <c r="C156" s="691"/>
    </row>
    <row r="157" spans="1:3" ht="16.5">
      <c r="A157" s="693"/>
      <c r="B157" s="290"/>
      <c r="C157" s="691"/>
    </row>
    <row r="158" spans="1:3" ht="16.5">
      <c r="A158" s="693"/>
      <c r="B158" s="290"/>
      <c r="C158" s="691"/>
    </row>
    <row r="159" spans="1:3" ht="16.5">
      <c r="A159" s="693"/>
      <c r="B159" s="290"/>
      <c r="C159" s="691"/>
    </row>
    <row r="160" spans="1:3" ht="16.5">
      <c r="A160" s="693"/>
      <c r="B160" s="290"/>
      <c r="C160" s="691"/>
    </row>
    <row r="161" spans="1:3" ht="16.5">
      <c r="A161" s="693"/>
      <c r="B161" s="290"/>
      <c r="C161" s="691"/>
    </row>
    <row r="162" spans="1:3" ht="16.5">
      <c r="A162" s="693"/>
      <c r="B162" s="290"/>
      <c r="C162" s="691"/>
    </row>
    <row r="163" spans="1:3" ht="16.5">
      <c r="A163" s="699"/>
      <c r="B163" s="278"/>
      <c r="C163" s="691"/>
    </row>
    <row r="164" spans="1:3" ht="16.5">
      <c r="A164" s="699"/>
      <c r="B164" s="278"/>
      <c r="C164" s="691"/>
    </row>
    <row r="165" spans="1:3" ht="16.5">
      <c r="A165" s="699"/>
      <c r="B165" s="278"/>
      <c r="C165" s="691"/>
    </row>
    <row r="166" spans="1:3" ht="16.5">
      <c r="A166" s="699"/>
      <c r="B166" s="278"/>
      <c r="C166" s="691"/>
    </row>
    <row r="167" spans="1:3" ht="16.5">
      <c r="A167" s="699"/>
      <c r="B167" s="278"/>
      <c r="C167" s="691"/>
    </row>
    <row r="168" spans="1:3" ht="16.5">
      <c r="A168" s="699"/>
      <c r="B168" s="278"/>
      <c r="C168" s="691"/>
    </row>
    <row r="169" spans="1:3" ht="16.5">
      <c r="A169" s="699"/>
      <c r="B169" s="278"/>
      <c r="C169" s="691"/>
    </row>
    <row r="170" spans="1:3" ht="18">
      <c r="A170" s="694"/>
      <c r="B170" s="269"/>
      <c r="C170" s="691"/>
    </row>
    <row r="171" spans="1:3" ht="18">
      <c r="A171" s="694"/>
      <c r="B171" s="269"/>
      <c r="C171" s="691"/>
    </row>
    <row r="172" spans="1:3" ht="18">
      <c r="A172" s="694"/>
      <c r="B172" s="269"/>
      <c r="C172" s="691"/>
    </row>
    <row r="173" spans="1:3" ht="16.5">
      <c r="A173" s="699"/>
      <c r="B173" s="278"/>
      <c r="C173" s="691"/>
    </row>
    <row r="174" spans="1:3">
      <c r="A174" s="17"/>
      <c r="B174" s="411"/>
      <c r="C174" s="691"/>
    </row>
    <row r="175" spans="1:3">
      <c r="A175" s="17"/>
      <c r="B175" s="411"/>
      <c r="C175" s="17"/>
    </row>
    <row r="176" spans="1:3">
      <c r="B176" s="384"/>
    </row>
    <row r="177" spans="2:2">
      <c r="B177" s="384"/>
    </row>
    <row r="178" spans="2:2">
      <c r="B178" s="384"/>
    </row>
  </sheetData>
  <phoneticPr fontId="8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4"/>
  <sheetViews>
    <sheetView view="pageBreakPreview" topLeftCell="A177" zoomScale="70" zoomScaleNormal="70" zoomScaleSheetLayoutView="70" workbookViewId="0">
      <selection activeCell="Q121" sqref="Q121"/>
    </sheetView>
  </sheetViews>
  <sheetFormatPr defaultRowHeight="12.75"/>
  <cols>
    <col min="1" max="1" width="7.42578125" style="384" customWidth="1"/>
    <col min="2" max="2" width="29.5703125" style="384" customWidth="1"/>
    <col min="3" max="3" width="13.28515625" style="384" customWidth="1"/>
    <col min="4" max="4" width="9" style="384" customWidth="1"/>
    <col min="5" max="5" width="16.5703125" style="384" customWidth="1"/>
    <col min="6" max="6" width="10.85546875" style="384" customWidth="1"/>
    <col min="7" max="7" width="20.28515625" style="384" customWidth="1"/>
    <col min="8" max="8" width="13.42578125" style="384" customWidth="1"/>
    <col min="9" max="9" width="11.85546875" style="384" customWidth="1"/>
    <col min="10" max="10" width="16.28515625" style="384" customWidth="1"/>
    <col min="11" max="11" width="15.7109375" style="384" customWidth="1"/>
    <col min="12" max="12" width="13.42578125" style="384" customWidth="1"/>
    <col min="13" max="13" width="16.28515625" style="384" customWidth="1"/>
    <col min="14" max="14" width="12.140625" style="384" customWidth="1"/>
    <col min="15" max="15" width="15.28515625" style="384" customWidth="1"/>
    <col min="16" max="16" width="16.28515625" style="384" customWidth="1"/>
    <col min="17" max="17" width="29.42578125" style="384" customWidth="1"/>
    <col min="18" max="19" width="9.140625" style="384" hidden="1" customWidth="1"/>
    <col min="20" max="16384" width="9.140625" style="384"/>
  </cols>
  <sheetData>
    <row r="1" spans="1:17" s="84" customFormat="1" ht="11.25" customHeight="1">
      <c r="A1" s="15" t="s">
        <v>213</v>
      </c>
      <c r="P1" s="675" t="str">
        <f>NDPL!$Q$1</f>
        <v>JUNE-2023</v>
      </c>
      <c r="Q1" s="675"/>
    </row>
    <row r="2" spans="1:17" s="84" customFormat="1" ht="11.25" customHeight="1">
      <c r="A2" s="15" t="s">
        <v>214</v>
      </c>
    </row>
    <row r="3" spans="1:17" s="84" customFormat="1" ht="11.25" customHeight="1">
      <c r="A3" s="15" t="s">
        <v>141</v>
      </c>
    </row>
    <row r="4" spans="1:17" s="84" customFormat="1" ht="11.25" customHeight="1" thickBot="1">
      <c r="A4" s="676" t="s">
        <v>175</v>
      </c>
      <c r="G4" s="87"/>
      <c r="H4" s="87"/>
      <c r="I4" s="673" t="s">
        <v>353</v>
      </c>
      <c r="J4" s="87"/>
      <c r="K4" s="87"/>
      <c r="L4" s="87"/>
      <c r="M4" s="87"/>
      <c r="N4" s="673" t="s">
        <v>354</v>
      </c>
      <c r="O4" s="87"/>
      <c r="P4" s="87"/>
    </row>
    <row r="5" spans="1:17" ht="36.75" customHeight="1" thickTop="1" thickBot="1">
      <c r="A5" s="428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tr">
        <f>NDPL!G5</f>
        <v>FINAL READING 30/06/2023</v>
      </c>
      <c r="H5" s="430" t="str">
        <f>NDPL!H5</f>
        <v>INTIAL READING 01/06/2023</v>
      </c>
      <c r="I5" s="430" t="s">
        <v>4</v>
      </c>
      <c r="J5" s="430" t="s">
        <v>5</v>
      </c>
      <c r="K5" s="430" t="s">
        <v>6</v>
      </c>
      <c r="L5" s="428" t="str">
        <f>NDPL!G5</f>
        <v>FINAL READING 30/06/2023</v>
      </c>
      <c r="M5" s="430" t="str">
        <f>NDPL!H5</f>
        <v>INTIAL READING 01/06/2023</v>
      </c>
      <c r="N5" s="430" t="s">
        <v>4</v>
      </c>
      <c r="O5" s="430" t="s">
        <v>5</v>
      </c>
      <c r="P5" s="430" t="s">
        <v>6</v>
      </c>
      <c r="Q5" s="446" t="s">
        <v>269</v>
      </c>
    </row>
    <row r="6" spans="1:17" ht="2.25" hidden="1" customHeight="1" thickTop="1" thickBot="1"/>
    <row r="7" spans="1:17" ht="16.5" customHeight="1" thickTop="1">
      <c r="A7" s="245"/>
      <c r="B7" s="246" t="s">
        <v>142</v>
      </c>
      <c r="C7" s="247"/>
      <c r="D7" s="32"/>
      <c r="E7" s="32"/>
      <c r="F7" s="32"/>
      <c r="G7" s="25"/>
      <c r="H7" s="393"/>
      <c r="I7" s="393"/>
      <c r="J7" s="393"/>
      <c r="K7" s="393"/>
      <c r="L7" s="394"/>
      <c r="M7" s="393"/>
      <c r="N7" s="393"/>
      <c r="O7" s="393"/>
      <c r="P7" s="502"/>
      <c r="Q7" s="451"/>
    </row>
    <row r="8" spans="1:17" ht="16.5" customHeight="1">
      <c r="A8" s="234">
        <v>1</v>
      </c>
      <c r="B8" s="268" t="s">
        <v>143</v>
      </c>
      <c r="C8" s="269">
        <v>4865170</v>
      </c>
      <c r="D8" s="104" t="s">
        <v>12</v>
      </c>
      <c r="E8" s="87" t="s">
        <v>304</v>
      </c>
      <c r="F8" s="278">
        <v>1000</v>
      </c>
      <c r="G8" s="294">
        <v>997806</v>
      </c>
      <c r="H8" s="295">
        <v>997806</v>
      </c>
      <c r="I8" s="278">
        <f t="shared" ref="I8:I19" si="0">G8-H8</f>
        <v>0</v>
      </c>
      <c r="J8" s="278">
        <f t="shared" ref="J8:J13" si="1">$F8*I8</f>
        <v>0</v>
      </c>
      <c r="K8" s="278">
        <f t="shared" ref="K8:K13" si="2">J8/1000000</f>
        <v>0</v>
      </c>
      <c r="L8" s="294">
        <v>990108</v>
      </c>
      <c r="M8" s="295">
        <v>991925</v>
      </c>
      <c r="N8" s="278">
        <f t="shared" ref="N8:N17" si="3">L8-M8</f>
        <v>-1817</v>
      </c>
      <c r="O8" s="278">
        <f t="shared" ref="O8:O13" si="4">$F8*N8</f>
        <v>-1817000</v>
      </c>
      <c r="P8" s="833">
        <f t="shared" ref="P8:P13" si="5">O8/1000000</f>
        <v>-1.8169999999999999</v>
      </c>
      <c r="Q8" s="396"/>
    </row>
    <row r="9" spans="1:17" ht="16.5" customHeight="1">
      <c r="A9" s="234">
        <v>2</v>
      </c>
      <c r="B9" s="268" t="s">
        <v>144</v>
      </c>
      <c r="C9" s="269">
        <v>4864887</v>
      </c>
      <c r="D9" s="104" t="s">
        <v>12</v>
      </c>
      <c r="E9" s="87" t="s">
        <v>304</v>
      </c>
      <c r="F9" s="278">
        <v>1000</v>
      </c>
      <c r="G9" s="294">
        <v>998506</v>
      </c>
      <c r="H9" s="295">
        <v>998506</v>
      </c>
      <c r="I9" s="278">
        <f t="shared" si="0"/>
        <v>0</v>
      </c>
      <c r="J9" s="278">
        <f>$F9*I9</f>
        <v>0</v>
      </c>
      <c r="K9" s="278">
        <f>J9/1000000</f>
        <v>0</v>
      </c>
      <c r="L9" s="294">
        <v>998098</v>
      </c>
      <c r="M9" s="295">
        <v>997968</v>
      </c>
      <c r="N9" s="278">
        <f t="shared" si="3"/>
        <v>130</v>
      </c>
      <c r="O9" s="278">
        <f>$F9*N9</f>
        <v>130000</v>
      </c>
      <c r="P9" s="854">
        <f>O9/1000000</f>
        <v>0.13</v>
      </c>
      <c r="Q9" s="400"/>
    </row>
    <row r="10" spans="1:17" ht="16.5" customHeight="1">
      <c r="A10" s="234">
        <v>3</v>
      </c>
      <c r="B10" s="268" t="s">
        <v>145</v>
      </c>
      <c r="C10" s="269">
        <v>4864799</v>
      </c>
      <c r="D10" s="104" t="s">
        <v>12</v>
      </c>
      <c r="E10" s="87" t="s">
        <v>304</v>
      </c>
      <c r="F10" s="278">
        <v>200</v>
      </c>
      <c r="G10" s="294">
        <v>999434</v>
      </c>
      <c r="H10" s="295">
        <v>999434</v>
      </c>
      <c r="I10" s="278">
        <f>G10-H10</f>
        <v>0</v>
      </c>
      <c r="J10" s="278">
        <f>$F10*I10</f>
        <v>0</v>
      </c>
      <c r="K10" s="278">
        <f>J10/1000000</f>
        <v>0</v>
      </c>
      <c r="L10" s="294">
        <v>975819</v>
      </c>
      <c r="M10" s="295">
        <v>982421</v>
      </c>
      <c r="N10" s="278">
        <f>L10-M10</f>
        <v>-6602</v>
      </c>
      <c r="O10" s="278">
        <f>$F10*N10</f>
        <v>-1320400</v>
      </c>
      <c r="P10" s="833">
        <f>O10/1000000</f>
        <v>-1.3204</v>
      </c>
      <c r="Q10" s="397"/>
    </row>
    <row r="11" spans="1:17" ht="16.5" customHeight="1">
      <c r="A11" s="234">
        <v>4</v>
      </c>
      <c r="B11" s="268" t="s">
        <v>146</v>
      </c>
      <c r="C11" s="269">
        <v>4865127</v>
      </c>
      <c r="D11" s="104" t="s">
        <v>12</v>
      </c>
      <c r="E11" s="87" t="s">
        <v>304</v>
      </c>
      <c r="F11" s="278">
        <v>1333.33</v>
      </c>
      <c r="G11" s="294">
        <v>999790</v>
      </c>
      <c r="H11" s="295">
        <v>999790</v>
      </c>
      <c r="I11" s="278">
        <f t="shared" si="0"/>
        <v>0</v>
      </c>
      <c r="J11" s="278">
        <f t="shared" si="1"/>
        <v>0</v>
      </c>
      <c r="K11" s="278">
        <f t="shared" si="2"/>
        <v>0</v>
      </c>
      <c r="L11" s="294">
        <v>997112</v>
      </c>
      <c r="M11" s="295">
        <v>998266</v>
      </c>
      <c r="N11" s="278">
        <f t="shared" si="3"/>
        <v>-1154</v>
      </c>
      <c r="O11" s="278">
        <f t="shared" si="4"/>
        <v>-1538662.8199999998</v>
      </c>
      <c r="P11" s="833">
        <f t="shared" si="5"/>
        <v>-1.5386628199999999</v>
      </c>
      <c r="Q11" s="705"/>
    </row>
    <row r="12" spans="1:17" ht="16.5" customHeight="1">
      <c r="A12" s="234">
        <v>5</v>
      </c>
      <c r="B12" s="268" t="s">
        <v>147</v>
      </c>
      <c r="C12" s="269">
        <v>4865177</v>
      </c>
      <c r="D12" s="104" t="s">
        <v>12</v>
      </c>
      <c r="E12" s="87" t="s">
        <v>304</v>
      </c>
      <c r="F12" s="278">
        <v>1500</v>
      </c>
      <c r="G12" s="294">
        <v>997306</v>
      </c>
      <c r="H12" s="295">
        <v>997306</v>
      </c>
      <c r="I12" s="278">
        <f t="shared" si="0"/>
        <v>0</v>
      </c>
      <c r="J12" s="278">
        <f t="shared" si="1"/>
        <v>0</v>
      </c>
      <c r="K12" s="278">
        <f t="shared" si="2"/>
        <v>0</v>
      </c>
      <c r="L12" s="294">
        <v>998507</v>
      </c>
      <c r="M12" s="295">
        <v>998706</v>
      </c>
      <c r="N12" s="278">
        <f t="shared" si="3"/>
        <v>-199</v>
      </c>
      <c r="O12" s="278">
        <f t="shared" si="4"/>
        <v>-298500</v>
      </c>
      <c r="P12" s="833">
        <f t="shared" si="5"/>
        <v>-0.29849999999999999</v>
      </c>
      <c r="Q12" s="657"/>
    </row>
    <row r="13" spans="1:17" ht="16.5" customHeight="1">
      <c r="A13" s="234">
        <v>6</v>
      </c>
      <c r="B13" s="268" t="s">
        <v>148</v>
      </c>
      <c r="C13" s="269">
        <v>4865111</v>
      </c>
      <c r="D13" s="104" t="s">
        <v>12</v>
      </c>
      <c r="E13" s="87" t="s">
        <v>304</v>
      </c>
      <c r="F13" s="278">
        <v>1333.33</v>
      </c>
      <c r="G13" s="294">
        <v>10345</v>
      </c>
      <c r="H13" s="295">
        <v>10345</v>
      </c>
      <c r="I13" s="278">
        <f t="shared" si="0"/>
        <v>0</v>
      </c>
      <c r="J13" s="278">
        <f t="shared" si="1"/>
        <v>0</v>
      </c>
      <c r="K13" s="278">
        <f t="shared" si="2"/>
        <v>0</v>
      </c>
      <c r="L13" s="294">
        <v>18588</v>
      </c>
      <c r="M13" s="295">
        <v>18588</v>
      </c>
      <c r="N13" s="278">
        <f t="shared" si="3"/>
        <v>0</v>
      </c>
      <c r="O13" s="278">
        <f t="shared" si="4"/>
        <v>0</v>
      </c>
      <c r="P13" s="833">
        <f t="shared" si="5"/>
        <v>0</v>
      </c>
      <c r="Q13" s="397"/>
    </row>
    <row r="14" spans="1:17" ht="16.5" customHeight="1">
      <c r="A14" s="234">
        <v>7</v>
      </c>
      <c r="B14" s="268" t="s">
        <v>149</v>
      </c>
      <c r="C14" s="269">
        <v>4865160</v>
      </c>
      <c r="D14" s="104" t="s">
        <v>12</v>
      </c>
      <c r="E14" s="87" t="s">
        <v>304</v>
      </c>
      <c r="F14" s="278">
        <v>1000</v>
      </c>
      <c r="G14" s="294">
        <v>994508</v>
      </c>
      <c r="H14" s="295">
        <v>994508</v>
      </c>
      <c r="I14" s="278">
        <f>G14-H14</f>
        <v>0</v>
      </c>
      <c r="J14" s="278">
        <f>$F14*I14</f>
        <v>0</v>
      </c>
      <c r="K14" s="278">
        <f>J14/1000000</f>
        <v>0</v>
      </c>
      <c r="L14" s="294">
        <v>995253</v>
      </c>
      <c r="M14" s="295">
        <v>995332</v>
      </c>
      <c r="N14" s="278">
        <f>L14-M14</f>
        <v>-79</v>
      </c>
      <c r="O14" s="278">
        <f>$F14*N14</f>
        <v>-79000</v>
      </c>
      <c r="P14" s="833">
        <f>O14/1000000</f>
        <v>-7.9000000000000001E-2</v>
      </c>
      <c r="Q14" s="396"/>
    </row>
    <row r="15" spans="1:17" ht="16.5" customHeight="1">
      <c r="A15" s="234">
        <v>8</v>
      </c>
      <c r="B15" s="887" t="s">
        <v>150</v>
      </c>
      <c r="C15" s="269">
        <v>4865157</v>
      </c>
      <c r="D15" s="104" t="s">
        <v>12</v>
      </c>
      <c r="E15" s="87" t="s">
        <v>304</v>
      </c>
      <c r="F15" s="278">
        <v>1000</v>
      </c>
      <c r="G15" s="294">
        <v>990609</v>
      </c>
      <c r="H15" s="295">
        <v>990609</v>
      </c>
      <c r="I15" s="278">
        <f t="shared" si="0"/>
        <v>0</v>
      </c>
      <c r="J15" s="278">
        <f>$F15*I15</f>
        <v>0</v>
      </c>
      <c r="K15" s="278">
        <f>J15/1000000</f>
        <v>0</v>
      </c>
      <c r="L15" s="294">
        <v>985273</v>
      </c>
      <c r="M15" s="295">
        <v>985410</v>
      </c>
      <c r="N15" s="278">
        <f t="shared" si="3"/>
        <v>-137</v>
      </c>
      <c r="O15" s="278">
        <f>$F15*N15</f>
        <v>-137000</v>
      </c>
      <c r="P15" s="833">
        <f>O15/1000000</f>
        <v>-0.13700000000000001</v>
      </c>
      <c r="Q15" s="397"/>
    </row>
    <row r="16" spans="1:17" ht="16.5" customHeight="1">
      <c r="A16" s="234">
        <v>9</v>
      </c>
      <c r="B16" s="268" t="s">
        <v>151</v>
      </c>
      <c r="C16" s="269">
        <v>4865179</v>
      </c>
      <c r="D16" s="104" t="s">
        <v>12</v>
      </c>
      <c r="E16" s="87" t="s">
        <v>304</v>
      </c>
      <c r="F16" s="278">
        <v>800</v>
      </c>
      <c r="G16" s="294">
        <v>999997</v>
      </c>
      <c r="H16" s="295">
        <v>999997</v>
      </c>
      <c r="I16" s="278">
        <f>G16-H16</f>
        <v>0</v>
      </c>
      <c r="J16" s="278">
        <f>$F16*I16</f>
        <v>0</v>
      </c>
      <c r="K16" s="278">
        <f>J16/1000000</f>
        <v>0</v>
      </c>
      <c r="L16" s="294">
        <v>998723</v>
      </c>
      <c r="M16" s="295">
        <v>999013</v>
      </c>
      <c r="N16" s="278">
        <f>L16-M16</f>
        <v>-290</v>
      </c>
      <c r="O16" s="278">
        <f>$F16*N16</f>
        <v>-232000</v>
      </c>
      <c r="P16" s="833">
        <f>O16/1000000</f>
        <v>-0.23200000000000001</v>
      </c>
      <c r="Q16" s="396"/>
    </row>
    <row r="17" spans="1:17" ht="16.5" customHeight="1">
      <c r="A17" s="234">
        <v>10</v>
      </c>
      <c r="B17" s="268" t="s">
        <v>431</v>
      </c>
      <c r="C17" s="269">
        <v>4865130</v>
      </c>
      <c r="D17" s="104" t="s">
        <v>12</v>
      </c>
      <c r="E17" s="87" t="s">
        <v>304</v>
      </c>
      <c r="F17" s="278">
        <v>1333.33</v>
      </c>
      <c r="G17" s="294">
        <v>988555</v>
      </c>
      <c r="H17" s="295">
        <v>988555</v>
      </c>
      <c r="I17" s="278">
        <f t="shared" si="0"/>
        <v>0</v>
      </c>
      <c r="J17" s="278">
        <f>$F17*I17</f>
        <v>0</v>
      </c>
      <c r="K17" s="278">
        <f>J17/1000000</f>
        <v>0</v>
      </c>
      <c r="L17" s="294">
        <v>264941</v>
      </c>
      <c r="M17" s="295">
        <v>264925</v>
      </c>
      <c r="N17" s="278">
        <f t="shared" si="3"/>
        <v>16</v>
      </c>
      <c r="O17" s="278">
        <f>$F17*N17</f>
        <v>21333.279999999999</v>
      </c>
      <c r="P17" s="833">
        <f>O17/1000000</f>
        <v>2.133328E-2</v>
      </c>
      <c r="Q17" s="400"/>
    </row>
    <row r="18" spans="1:17" ht="16.5" customHeight="1">
      <c r="A18" s="234"/>
      <c r="B18" s="270" t="s">
        <v>451</v>
      </c>
      <c r="C18" s="269"/>
      <c r="D18" s="104"/>
      <c r="E18" s="104"/>
      <c r="F18" s="278"/>
      <c r="G18" s="294"/>
      <c r="H18" s="295"/>
      <c r="I18" s="278"/>
      <c r="J18" s="278"/>
      <c r="K18" s="497"/>
      <c r="L18" s="294"/>
      <c r="M18" s="295"/>
      <c r="N18" s="278"/>
      <c r="O18" s="278"/>
      <c r="P18" s="834"/>
      <c r="Q18" s="397"/>
    </row>
    <row r="19" spans="1:17" ht="16.5" customHeight="1">
      <c r="A19" s="234">
        <v>11</v>
      </c>
      <c r="B19" s="268" t="s">
        <v>14</v>
      </c>
      <c r="C19" s="269">
        <v>4864786</v>
      </c>
      <c r="D19" s="104" t="s">
        <v>12</v>
      </c>
      <c r="E19" s="87" t="s">
        <v>304</v>
      </c>
      <c r="F19" s="278">
        <v>-6666.6660000000002</v>
      </c>
      <c r="G19" s="294">
        <v>954</v>
      </c>
      <c r="H19" s="295">
        <v>954</v>
      </c>
      <c r="I19" s="278">
        <f t="shared" si="0"/>
        <v>0</v>
      </c>
      <c r="J19" s="278">
        <f>$F19*I19</f>
        <v>0</v>
      </c>
      <c r="K19" s="278">
        <f>J19/1000000</f>
        <v>0</v>
      </c>
      <c r="L19" s="294">
        <v>999958</v>
      </c>
      <c r="M19" s="295">
        <v>999954</v>
      </c>
      <c r="N19" s="278">
        <f>L19-M19</f>
        <v>4</v>
      </c>
      <c r="O19" s="278">
        <f>$F19*N19</f>
        <v>-26666.664000000001</v>
      </c>
      <c r="P19" s="833">
        <f>O19/1000000</f>
        <v>-2.6666664E-2</v>
      </c>
      <c r="Q19" s="397"/>
    </row>
    <row r="20" spans="1:17" ht="16.5" customHeight="1">
      <c r="A20" s="234">
        <v>12</v>
      </c>
      <c r="B20" s="250" t="s">
        <v>15</v>
      </c>
      <c r="C20" s="269">
        <v>4865025</v>
      </c>
      <c r="D20" s="77" t="s">
        <v>12</v>
      </c>
      <c r="E20" s="87" t="s">
        <v>304</v>
      </c>
      <c r="F20" s="278">
        <v>-1000</v>
      </c>
      <c r="G20" s="294">
        <v>34330</v>
      </c>
      <c r="H20" s="295">
        <v>34329</v>
      </c>
      <c r="I20" s="278">
        <f>G20-H20</f>
        <v>1</v>
      </c>
      <c r="J20" s="278">
        <f>$F20*I20</f>
        <v>-1000</v>
      </c>
      <c r="K20" s="278">
        <f>J20/1000000</f>
        <v>-1E-3</v>
      </c>
      <c r="L20" s="294">
        <v>996837</v>
      </c>
      <c r="M20" s="295">
        <v>996709</v>
      </c>
      <c r="N20" s="278">
        <f>L20-M20</f>
        <v>128</v>
      </c>
      <c r="O20" s="278">
        <f>$F20*N20</f>
        <v>-128000</v>
      </c>
      <c r="P20" s="833">
        <f>O20/1000000</f>
        <v>-0.128</v>
      </c>
      <c r="Q20" s="397"/>
    </row>
    <row r="21" spans="1:17" ht="16.5" customHeight="1">
      <c r="A21" s="234">
        <v>13</v>
      </c>
      <c r="B21" s="268" t="s">
        <v>16</v>
      </c>
      <c r="C21" s="269">
        <v>5128433</v>
      </c>
      <c r="D21" s="104" t="s">
        <v>12</v>
      </c>
      <c r="E21" s="87" t="s">
        <v>304</v>
      </c>
      <c r="F21" s="278">
        <v>-2000</v>
      </c>
      <c r="G21" s="294">
        <v>5292</v>
      </c>
      <c r="H21" s="295">
        <v>5292</v>
      </c>
      <c r="I21" s="278">
        <f>G21-H21</f>
        <v>0</v>
      </c>
      <c r="J21" s="278">
        <f>$F21*I21</f>
        <v>0</v>
      </c>
      <c r="K21" s="278">
        <f>J21/1000000</f>
        <v>0</v>
      </c>
      <c r="L21" s="294">
        <v>996832</v>
      </c>
      <c r="M21" s="295">
        <v>996335</v>
      </c>
      <c r="N21" s="278">
        <f>L21-M21</f>
        <v>497</v>
      </c>
      <c r="O21" s="278">
        <f>$F21*N21</f>
        <v>-994000</v>
      </c>
      <c r="P21" s="833">
        <f>O21/1000000</f>
        <v>-0.99399999999999999</v>
      </c>
      <c r="Q21" s="397"/>
    </row>
    <row r="22" spans="1:17" ht="16.5" customHeight="1">
      <c r="A22" s="234">
        <v>14</v>
      </c>
      <c r="B22" s="268" t="s">
        <v>392</v>
      </c>
      <c r="C22" s="269">
        <v>5128464</v>
      </c>
      <c r="D22" s="104" t="s">
        <v>12</v>
      </c>
      <c r="E22" s="87" t="s">
        <v>304</v>
      </c>
      <c r="F22" s="278">
        <v>-1000</v>
      </c>
      <c r="G22" s="294">
        <v>1648</v>
      </c>
      <c r="H22" s="295">
        <v>1648</v>
      </c>
      <c r="I22" s="295">
        <f>G22-H22</f>
        <v>0</v>
      </c>
      <c r="J22" s="295">
        <f>$F22*I22</f>
        <v>0</v>
      </c>
      <c r="K22" s="295">
        <f>J22/1000000</f>
        <v>0</v>
      </c>
      <c r="L22" s="294">
        <v>993473</v>
      </c>
      <c r="M22" s="295">
        <v>993542</v>
      </c>
      <c r="N22" s="295">
        <f>L22-M22</f>
        <v>-69</v>
      </c>
      <c r="O22" s="295">
        <f>$F22*N22</f>
        <v>69000</v>
      </c>
      <c r="P22" s="296">
        <f>O22/1000000</f>
        <v>6.9000000000000006E-2</v>
      </c>
      <c r="Q22" s="397"/>
    </row>
    <row r="23" spans="1:17" ht="16.5" customHeight="1">
      <c r="A23" s="581"/>
      <c r="B23" s="270" t="s">
        <v>153</v>
      </c>
      <c r="C23" s="269"/>
      <c r="D23" s="104"/>
      <c r="E23" s="104"/>
      <c r="F23" s="278"/>
      <c r="G23" s="294"/>
      <c r="H23" s="295"/>
      <c r="I23" s="278"/>
      <c r="J23" s="278"/>
      <c r="K23" s="278"/>
      <c r="L23" s="294"/>
      <c r="M23" s="295"/>
      <c r="N23" s="278"/>
      <c r="O23" s="278"/>
      <c r="P23" s="833"/>
      <c r="Q23" s="397"/>
    </row>
    <row r="24" spans="1:17" ht="16.5" customHeight="1">
      <c r="A24" s="234">
        <v>15</v>
      </c>
      <c r="B24" s="268" t="s">
        <v>14</v>
      </c>
      <c r="C24" s="269">
        <v>5295164</v>
      </c>
      <c r="D24" s="104" t="s">
        <v>12</v>
      </c>
      <c r="E24" s="87" t="s">
        <v>304</v>
      </c>
      <c r="F24" s="278">
        <v>-1000</v>
      </c>
      <c r="G24" s="294">
        <v>187616</v>
      </c>
      <c r="H24" s="295">
        <v>187451</v>
      </c>
      <c r="I24" s="278">
        <f>G24-H24</f>
        <v>165</v>
      </c>
      <c r="J24" s="278">
        <f>$F24*I24</f>
        <v>-165000</v>
      </c>
      <c r="K24" s="278">
        <f>J24/1000000</f>
        <v>-0.16500000000000001</v>
      </c>
      <c r="L24" s="294">
        <v>24108</v>
      </c>
      <c r="M24" s="295">
        <v>24054</v>
      </c>
      <c r="N24" s="278">
        <f>L24-M24</f>
        <v>54</v>
      </c>
      <c r="O24" s="278">
        <f>$F24*N24</f>
        <v>-54000</v>
      </c>
      <c r="P24" s="833">
        <f>O24/1000000</f>
        <v>-5.3999999999999999E-2</v>
      </c>
      <c r="Q24" s="407"/>
    </row>
    <row r="25" spans="1:17" ht="16.5" customHeight="1">
      <c r="A25" s="234"/>
      <c r="B25" s="268"/>
      <c r="C25" s="269"/>
      <c r="D25" s="104"/>
      <c r="E25" s="87"/>
      <c r="F25" s="278">
        <v>-1000</v>
      </c>
      <c r="G25" s="294">
        <v>188157</v>
      </c>
      <c r="H25" s="295">
        <v>188157</v>
      </c>
      <c r="I25" s="278">
        <f>G25-H25</f>
        <v>0</v>
      </c>
      <c r="J25" s="278">
        <f>$F25*I25</f>
        <v>0</v>
      </c>
      <c r="K25" s="278">
        <f>J25/1000000</f>
        <v>0</v>
      </c>
      <c r="L25" s="294"/>
      <c r="M25" s="295"/>
      <c r="N25" s="278"/>
      <c r="O25" s="278"/>
      <c r="P25" s="833"/>
      <c r="Q25" s="407"/>
    </row>
    <row r="26" spans="1:17" ht="16.5" customHeight="1">
      <c r="A26" s="234">
        <v>16</v>
      </c>
      <c r="B26" s="268" t="s">
        <v>15</v>
      </c>
      <c r="C26" s="269">
        <v>5128438</v>
      </c>
      <c r="D26" s="104" t="s">
        <v>12</v>
      </c>
      <c r="E26" s="87" t="s">
        <v>304</v>
      </c>
      <c r="F26" s="278">
        <v>-1000</v>
      </c>
      <c r="G26" s="294">
        <v>13376</v>
      </c>
      <c r="H26" s="295">
        <v>13357</v>
      </c>
      <c r="I26" s="295">
        <f>G26-H26</f>
        <v>19</v>
      </c>
      <c r="J26" s="295">
        <f>$F26*I26</f>
        <v>-19000</v>
      </c>
      <c r="K26" s="295">
        <f>J26/1000000</f>
        <v>-1.9E-2</v>
      </c>
      <c r="L26" s="294">
        <v>999777</v>
      </c>
      <c r="M26" s="295">
        <v>999405</v>
      </c>
      <c r="N26" s="295">
        <f>L26-M26</f>
        <v>372</v>
      </c>
      <c r="O26" s="295">
        <f>$F26*N26</f>
        <v>-372000</v>
      </c>
      <c r="P26" s="296">
        <f>O26/1000000</f>
        <v>-0.372</v>
      </c>
      <c r="Q26" s="407"/>
    </row>
    <row r="27" spans="1:17" ht="16.5" customHeight="1">
      <c r="A27" s="234">
        <v>17</v>
      </c>
      <c r="B27" s="268" t="s">
        <v>16</v>
      </c>
      <c r="C27" s="269">
        <v>4864988</v>
      </c>
      <c r="D27" s="104" t="s">
        <v>12</v>
      </c>
      <c r="E27" s="87" t="s">
        <v>304</v>
      </c>
      <c r="F27" s="278">
        <v>-2000</v>
      </c>
      <c r="G27" s="294">
        <v>38465</v>
      </c>
      <c r="H27" s="295">
        <v>38464</v>
      </c>
      <c r="I27" s="278">
        <f>G27-H27</f>
        <v>1</v>
      </c>
      <c r="J27" s="278">
        <f>$F27*I27</f>
        <v>-2000</v>
      </c>
      <c r="K27" s="278">
        <f>J27/1000000</f>
        <v>-2E-3</v>
      </c>
      <c r="L27" s="294">
        <v>3229</v>
      </c>
      <c r="M27" s="295">
        <v>2511</v>
      </c>
      <c r="N27" s="278">
        <f>L27-M27</f>
        <v>718</v>
      </c>
      <c r="O27" s="278">
        <f>$F27*N27</f>
        <v>-1436000</v>
      </c>
      <c r="P27" s="833">
        <f>O27/1000000</f>
        <v>-1.4359999999999999</v>
      </c>
      <c r="Q27" s="407"/>
    </row>
    <row r="28" spans="1:17" ht="17.25" customHeight="1">
      <c r="A28" s="234">
        <v>18</v>
      </c>
      <c r="B28" s="268" t="s">
        <v>152</v>
      </c>
      <c r="C28" s="269">
        <v>4864938</v>
      </c>
      <c r="D28" s="104" t="s">
        <v>12</v>
      </c>
      <c r="E28" s="87" t="s">
        <v>304</v>
      </c>
      <c r="F28" s="278">
        <v>-2000</v>
      </c>
      <c r="G28" s="294">
        <v>4081</v>
      </c>
      <c r="H28" s="295">
        <v>4096</v>
      </c>
      <c r="I28" s="295">
        <f>G28-H28</f>
        <v>-15</v>
      </c>
      <c r="J28" s="295">
        <f>$F28*I28</f>
        <v>30000</v>
      </c>
      <c r="K28" s="295">
        <f>J28/1000000</f>
        <v>0.03</v>
      </c>
      <c r="L28" s="294">
        <v>999727</v>
      </c>
      <c r="M28" s="295">
        <v>999642</v>
      </c>
      <c r="N28" s="295">
        <f>L28-M28</f>
        <v>85</v>
      </c>
      <c r="O28" s="295">
        <f>$F28*N28</f>
        <v>-170000</v>
      </c>
      <c r="P28" s="296">
        <f>O28/1000000</f>
        <v>-0.17</v>
      </c>
      <c r="Q28" s="407"/>
    </row>
    <row r="29" spans="1:17" ht="17.25" customHeight="1">
      <c r="A29" s="581"/>
      <c r="B29" s="270" t="s">
        <v>404</v>
      </c>
      <c r="C29" s="269"/>
      <c r="D29" s="104"/>
      <c r="E29" s="87"/>
      <c r="F29" s="278"/>
      <c r="G29" s="294"/>
      <c r="H29" s="295"/>
      <c r="I29" s="295"/>
      <c r="J29" s="295"/>
      <c r="K29" s="295"/>
      <c r="L29" s="294"/>
      <c r="M29" s="295"/>
      <c r="N29" s="295"/>
      <c r="O29" s="295"/>
      <c r="P29" s="296"/>
      <c r="Q29" s="407"/>
    </row>
    <row r="30" spans="1:17" ht="17.25" customHeight="1">
      <c r="A30" s="234">
        <v>19</v>
      </c>
      <c r="B30" s="268" t="s">
        <v>14</v>
      </c>
      <c r="C30" s="269">
        <v>4864912</v>
      </c>
      <c r="D30" s="104" t="s">
        <v>12</v>
      </c>
      <c r="E30" s="87" t="s">
        <v>304</v>
      </c>
      <c r="F30" s="278">
        <v>-1600</v>
      </c>
      <c r="G30" s="294">
        <v>53</v>
      </c>
      <c r="H30" s="295">
        <v>10</v>
      </c>
      <c r="I30" s="278">
        <f>G30-H30</f>
        <v>43</v>
      </c>
      <c r="J30" s="278">
        <f>$F30*I30</f>
        <v>-68800</v>
      </c>
      <c r="K30" s="278">
        <f>J30/1000000</f>
        <v>-6.88E-2</v>
      </c>
      <c r="L30" s="294">
        <v>463</v>
      </c>
      <c r="M30" s="295">
        <v>73</v>
      </c>
      <c r="N30" s="278">
        <f>L30-M30</f>
        <v>390</v>
      </c>
      <c r="O30" s="278">
        <f>$F30*N30</f>
        <v>-624000</v>
      </c>
      <c r="P30" s="833">
        <f>O30/1000000</f>
        <v>-0.624</v>
      </c>
      <c r="Q30" s="402"/>
    </row>
    <row r="31" spans="1:17" ht="17.25" customHeight="1">
      <c r="A31" s="234">
        <v>20</v>
      </c>
      <c r="B31" s="268" t="s">
        <v>15</v>
      </c>
      <c r="C31" s="269">
        <v>5128459</v>
      </c>
      <c r="D31" s="104" t="s">
        <v>12</v>
      </c>
      <c r="E31" s="87" t="s">
        <v>304</v>
      </c>
      <c r="F31" s="278">
        <v>-800</v>
      </c>
      <c r="G31" s="294">
        <v>129097</v>
      </c>
      <c r="H31" s="295">
        <v>129043</v>
      </c>
      <c r="I31" s="278">
        <f>G31-H31</f>
        <v>54</v>
      </c>
      <c r="J31" s="278">
        <f>$F31*I31</f>
        <v>-43200</v>
      </c>
      <c r="K31" s="278">
        <f>J31/1000000</f>
        <v>-4.3200000000000002E-2</v>
      </c>
      <c r="L31" s="294">
        <v>6422</v>
      </c>
      <c r="M31" s="295">
        <v>5854</v>
      </c>
      <c r="N31" s="278">
        <f>L31-M31</f>
        <v>568</v>
      </c>
      <c r="O31" s="278">
        <f>$F31*N31</f>
        <v>-454400</v>
      </c>
      <c r="P31" s="833">
        <f>O31/1000000</f>
        <v>-0.45440000000000003</v>
      </c>
      <c r="Q31" s="407"/>
    </row>
    <row r="32" spans="1:17" ht="17.25" customHeight="1">
      <c r="A32" s="234"/>
      <c r="B32" s="248" t="s">
        <v>154</v>
      </c>
      <c r="C32" s="269"/>
      <c r="D32" s="77"/>
      <c r="E32" s="77"/>
      <c r="F32" s="278"/>
      <c r="G32" s="294"/>
      <c r="H32" s="295"/>
      <c r="I32" s="278"/>
      <c r="J32" s="278"/>
      <c r="K32" s="278"/>
      <c r="L32" s="294"/>
      <c r="M32" s="295"/>
      <c r="N32" s="278"/>
      <c r="O32" s="278"/>
      <c r="P32" s="833"/>
      <c r="Q32" s="397"/>
    </row>
    <row r="33" spans="1:17" ht="18.75" customHeight="1">
      <c r="A33" s="234">
        <v>21</v>
      </c>
      <c r="B33" s="268" t="s">
        <v>14</v>
      </c>
      <c r="C33" s="269">
        <v>4864867</v>
      </c>
      <c r="D33" s="104" t="s">
        <v>12</v>
      </c>
      <c r="E33" s="87" t="s">
        <v>304</v>
      </c>
      <c r="F33" s="278">
        <v>-2500</v>
      </c>
      <c r="G33" s="294">
        <v>999878</v>
      </c>
      <c r="H33" s="295">
        <v>999934</v>
      </c>
      <c r="I33" s="278">
        <f>G33-H33</f>
        <v>-56</v>
      </c>
      <c r="J33" s="278">
        <f>$F33*I33</f>
        <v>140000</v>
      </c>
      <c r="K33" s="278">
        <f>J33/1000000</f>
        <v>0.14000000000000001</v>
      </c>
      <c r="L33" s="294">
        <v>999945</v>
      </c>
      <c r="M33" s="295">
        <v>999964</v>
      </c>
      <c r="N33" s="278">
        <f>L33-M33</f>
        <v>-19</v>
      </c>
      <c r="O33" s="278">
        <f>$F33*N33</f>
        <v>47500</v>
      </c>
      <c r="P33" s="833">
        <f>O33/1000000</f>
        <v>4.7500000000000001E-2</v>
      </c>
      <c r="Q33" s="402"/>
    </row>
    <row r="34" spans="1:17" ht="17.25" customHeight="1">
      <c r="A34" s="234">
        <v>22</v>
      </c>
      <c r="B34" s="268" t="s">
        <v>15</v>
      </c>
      <c r="C34" s="269">
        <v>4865036</v>
      </c>
      <c r="D34" s="104" t="s">
        <v>12</v>
      </c>
      <c r="E34" s="87" t="s">
        <v>304</v>
      </c>
      <c r="F34" s="278">
        <v>-2000</v>
      </c>
      <c r="G34" s="294">
        <v>952519</v>
      </c>
      <c r="H34" s="295">
        <v>952616</v>
      </c>
      <c r="I34" s="278">
        <f>G34-H34</f>
        <v>-97</v>
      </c>
      <c r="J34" s="278">
        <f>$F34*I34</f>
        <v>194000</v>
      </c>
      <c r="K34" s="278">
        <f>J34/1000000</f>
        <v>0.19400000000000001</v>
      </c>
      <c r="L34" s="294">
        <v>989746</v>
      </c>
      <c r="M34" s="295">
        <v>990161</v>
      </c>
      <c r="N34" s="278">
        <f>L34-M34</f>
        <v>-415</v>
      </c>
      <c r="O34" s="278">
        <f>$F34*N34</f>
        <v>830000</v>
      </c>
      <c r="P34" s="833">
        <f>O34/1000000</f>
        <v>0.83</v>
      </c>
      <c r="Q34" s="407"/>
    </row>
    <row r="35" spans="1:17" ht="15.75" customHeight="1">
      <c r="A35" s="234">
        <v>23</v>
      </c>
      <c r="B35" s="268" t="s">
        <v>16</v>
      </c>
      <c r="C35" s="269">
        <v>5295147</v>
      </c>
      <c r="D35" s="104" t="s">
        <v>12</v>
      </c>
      <c r="E35" s="87" t="s">
        <v>304</v>
      </c>
      <c r="F35" s="278">
        <v>-2000</v>
      </c>
      <c r="G35" s="294">
        <v>907783</v>
      </c>
      <c r="H35" s="295">
        <v>908183</v>
      </c>
      <c r="I35" s="278">
        <f t="shared" ref="I35:I41" si="6">G35-H35</f>
        <v>-400</v>
      </c>
      <c r="J35" s="278">
        <f t="shared" ref="J35:J41" si="7">$F35*I35</f>
        <v>800000</v>
      </c>
      <c r="K35" s="278">
        <f t="shared" ref="K35:K41" si="8">J35/1000000</f>
        <v>0.8</v>
      </c>
      <c r="L35" s="294">
        <v>970988</v>
      </c>
      <c r="M35" s="295">
        <v>971005</v>
      </c>
      <c r="N35" s="278">
        <f t="shared" ref="N35:N41" si="9">L35-M35</f>
        <v>-17</v>
      </c>
      <c r="O35" s="278">
        <f t="shared" ref="O35:O41" si="10">$F35*N35</f>
        <v>34000</v>
      </c>
      <c r="P35" s="833">
        <f t="shared" ref="P35:P41" si="11">O35/1000000</f>
        <v>3.4000000000000002E-2</v>
      </c>
      <c r="Q35" s="407"/>
    </row>
    <row r="36" spans="1:17" ht="15.75" customHeight="1">
      <c r="A36" s="234">
        <v>24</v>
      </c>
      <c r="B36" s="250" t="s">
        <v>152</v>
      </c>
      <c r="C36" s="269"/>
      <c r="D36" s="104"/>
      <c r="E36" s="87"/>
      <c r="F36" s="278"/>
      <c r="G36" s="294"/>
      <c r="H36" s="295"/>
      <c r="I36" s="278"/>
      <c r="J36" s="278"/>
      <c r="K36" s="278">
        <v>5.3999999999999999E-2</v>
      </c>
      <c r="L36" s="294"/>
      <c r="M36" s="295"/>
      <c r="N36" s="278"/>
      <c r="O36" s="278"/>
      <c r="P36" s="833">
        <v>1.4999999999999999E-2</v>
      </c>
      <c r="Q36" s="629" t="s">
        <v>497</v>
      </c>
    </row>
    <row r="37" spans="1:17" ht="15.75" customHeight="1">
      <c r="A37" s="234"/>
      <c r="B37" s="250"/>
      <c r="C37" s="269">
        <v>4864989</v>
      </c>
      <c r="D37" s="77" t="s">
        <v>12</v>
      </c>
      <c r="E37" s="87" t="s">
        <v>304</v>
      </c>
      <c r="F37" s="278">
        <v>-1000</v>
      </c>
      <c r="G37" s="294">
        <v>999911</v>
      </c>
      <c r="H37" s="295">
        <v>1000000</v>
      </c>
      <c r="I37" s="278">
        <f>G37-H37</f>
        <v>-89</v>
      </c>
      <c r="J37" s="278">
        <f>$F37*I37</f>
        <v>89000</v>
      </c>
      <c r="K37" s="278">
        <f>J37/1000000</f>
        <v>8.8999999999999996E-2</v>
      </c>
      <c r="L37" s="294">
        <v>999976</v>
      </c>
      <c r="M37" s="295">
        <v>1000000</v>
      </c>
      <c r="N37" s="278">
        <f>L37-M37</f>
        <v>-24</v>
      </c>
      <c r="O37" s="278">
        <f>$F37*N37</f>
        <v>24000</v>
      </c>
      <c r="P37" s="833">
        <f>O37/1000000</f>
        <v>2.4E-2</v>
      </c>
      <c r="Q37" s="629" t="s">
        <v>493</v>
      </c>
    </row>
    <row r="38" spans="1:17" ht="15.75" customHeight="1">
      <c r="A38" s="581"/>
      <c r="B38" s="248" t="s">
        <v>421</v>
      </c>
      <c r="C38" s="269"/>
      <c r="D38" s="77"/>
      <c r="E38" s="87"/>
      <c r="F38" s="278"/>
      <c r="G38" s="294"/>
      <c r="H38" s="295"/>
      <c r="I38" s="278"/>
      <c r="J38" s="278"/>
      <c r="K38" s="278"/>
      <c r="L38" s="294"/>
      <c r="M38" s="295"/>
      <c r="N38" s="278"/>
      <c r="O38" s="278"/>
      <c r="P38" s="833"/>
      <c r="Q38" s="629"/>
    </row>
    <row r="39" spans="1:17" ht="15.75" customHeight="1">
      <c r="A39" s="234">
        <v>25</v>
      </c>
      <c r="B39" s="250" t="s">
        <v>422</v>
      </c>
      <c r="C39" s="269">
        <v>5295131</v>
      </c>
      <c r="D39" s="77" t="s">
        <v>12</v>
      </c>
      <c r="E39" s="87" t="s">
        <v>304</v>
      </c>
      <c r="F39" s="278">
        <v>-1000</v>
      </c>
      <c r="G39" s="294">
        <v>997417</v>
      </c>
      <c r="H39" s="295">
        <v>997417</v>
      </c>
      <c r="I39" s="278">
        <f t="shared" si="6"/>
        <v>0</v>
      </c>
      <c r="J39" s="278">
        <f t="shared" si="7"/>
        <v>0</v>
      </c>
      <c r="K39" s="278">
        <f t="shared" si="8"/>
        <v>0</v>
      </c>
      <c r="L39" s="294">
        <v>997236</v>
      </c>
      <c r="M39" s="295">
        <v>997231</v>
      </c>
      <c r="N39" s="278">
        <f t="shared" si="9"/>
        <v>5</v>
      </c>
      <c r="O39" s="278">
        <f t="shared" si="10"/>
        <v>-5000</v>
      </c>
      <c r="P39" s="833">
        <f t="shared" si="11"/>
        <v>-5.0000000000000001E-3</v>
      </c>
      <c r="Q39" s="629"/>
    </row>
    <row r="40" spans="1:17" ht="15.75" customHeight="1">
      <c r="A40" s="234">
        <v>26</v>
      </c>
      <c r="B40" s="250" t="s">
        <v>423</v>
      </c>
      <c r="C40" s="269">
        <v>5295139</v>
      </c>
      <c r="D40" s="77" t="s">
        <v>12</v>
      </c>
      <c r="E40" s="87" t="s">
        <v>304</v>
      </c>
      <c r="F40" s="278">
        <v>-1000</v>
      </c>
      <c r="G40" s="294">
        <v>981241</v>
      </c>
      <c r="H40" s="295">
        <v>981241</v>
      </c>
      <c r="I40" s="278">
        <f t="shared" si="6"/>
        <v>0</v>
      </c>
      <c r="J40" s="278">
        <f t="shared" si="7"/>
        <v>0</v>
      </c>
      <c r="K40" s="278">
        <f t="shared" si="8"/>
        <v>0</v>
      </c>
      <c r="L40" s="294">
        <v>999864</v>
      </c>
      <c r="M40" s="295">
        <v>999859</v>
      </c>
      <c r="N40" s="278">
        <f t="shared" si="9"/>
        <v>5</v>
      </c>
      <c r="O40" s="278">
        <f t="shared" si="10"/>
        <v>-5000</v>
      </c>
      <c r="P40" s="833">
        <f t="shared" si="11"/>
        <v>-5.0000000000000001E-3</v>
      </c>
      <c r="Q40" s="629"/>
    </row>
    <row r="41" spans="1:17" ht="15.75" customHeight="1">
      <c r="A41" s="234">
        <v>27</v>
      </c>
      <c r="B41" s="250" t="s">
        <v>424</v>
      </c>
      <c r="C41" s="269">
        <v>5295173</v>
      </c>
      <c r="D41" s="77" t="s">
        <v>12</v>
      </c>
      <c r="E41" s="87" t="s">
        <v>304</v>
      </c>
      <c r="F41" s="278">
        <v>-1000</v>
      </c>
      <c r="G41" s="294">
        <v>293846</v>
      </c>
      <c r="H41" s="295">
        <v>293771</v>
      </c>
      <c r="I41" s="278">
        <f t="shared" si="6"/>
        <v>75</v>
      </c>
      <c r="J41" s="278">
        <f t="shared" si="7"/>
        <v>-75000</v>
      </c>
      <c r="K41" s="278">
        <f t="shared" si="8"/>
        <v>-7.4999999999999997E-2</v>
      </c>
      <c r="L41" s="294">
        <v>125945</v>
      </c>
      <c r="M41" s="295">
        <v>125181</v>
      </c>
      <c r="N41" s="278">
        <f t="shared" si="9"/>
        <v>764</v>
      </c>
      <c r="O41" s="278">
        <f t="shared" si="10"/>
        <v>-764000</v>
      </c>
      <c r="P41" s="833">
        <f t="shared" si="11"/>
        <v>-0.76400000000000001</v>
      </c>
      <c r="Q41" s="629"/>
    </row>
    <row r="42" spans="1:17" ht="15.75" customHeight="1">
      <c r="A42" s="234">
        <v>28</v>
      </c>
      <c r="B42" s="250" t="s">
        <v>425</v>
      </c>
      <c r="C42" s="269">
        <v>5100228</v>
      </c>
      <c r="D42" s="77" t="s">
        <v>12</v>
      </c>
      <c r="E42" s="87" t="s">
        <v>304</v>
      </c>
      <c r="F42" s="278">
        <v>-2000</v>
      </c>
      <c r="G42" s="294">
        <v>7964</v>
      </c>
      <c r="H42" s="295">
        <v>7952</v>
      </c>
      <c r="I42" s="278">
        <f>G42-H42</f>
        <v>12</v>
      </c>
      <c r="J42" s="278">
        <f>$F42*I42</f>
        <v>-24000</v>
      </c>
      <c r="K42" s="278">
        <f>J42/1000000</f>
        <v>-2.4E-2</v>
      </c>
      <c r="L42" s="294">
        <v>809</v>
      </c>
      <c r="M42" s="295">
        <v>572</v>
      </c>
      <c r="N42" s="278">
        <f>L42-M42</f>
        <v>237</v>
      </c>
      <c r="O42" s="278">
        <f>$F42*N42</f>
        <v>-474000</v>
      </c>
      <c r="P42" s="833">
        <f>O42/1000000</f>
        <v>-0.47399999999999998</v>
      </c>
      <c r="Q42" s="629"/>
    </row>
    <row r="43" spans="1:17" ht="17.25" customHeight="1">
      <c r="A43" s="234"/>
      <c r="B43" s="270" t="s">
        <v>155</v>
      </c>
      <c r="C43" s="269"/>
      <c r="D43" s="104"/>
      <c r="E43" s="104"/>
      <c r="F43" s="278"/>
      <c r="G43" s="294"/>
      <c r="H43" s="295"/>
      <c r="I43" s="278"/>
      <c r="J43" s="278"/>
      <c r="K43" s="278"/>
      <c r="L43" s="294"/>
      <c r="M43" s="295"/>
      <c r="N43" s="278"/>
      <c r="O43" s="278"/>
      <c r="P43" s="833"/>
      <c r="Q43" s="397"/>
    </row>
    <row r="44" spans="1:17" ht="19.5" customHeight="1">
      <c r="A44" s="581"/>
      <c r="B44" s="270" t="s">
        <v>37</v>
      </c>
      <c r="C44" s="269"/>
      <c r="D44" s="104"/>
      <c r="E44" s="104"/>
      <c r="F44" s="278"/>
      <c r="G44" s="294"/>
      <c r="H44" s="295"/>
      <c r="I44" s="278"/>
      <c r="J44" s="278"/>
      <c r="K44" s="278"/>
      <c r="L44" s="294"/>
      <c r="M44" s="295"/>
      <c r="N44" s="278"/>
      <c r="O44" s="278"/>
      <c r="P44" s="833"/>
      <c r="Q44" s="397"/>
    </row>
    <row r="45" spans="1:17" ht="22.5" customHeight="1">
      <c r="A45" s="234">
        <v>29</v>
      </c>
      <c r="B45" s="268" t="s">
        <v>156</v>
      </c>
      <c r="C45" s="269">
        <v>4864787</v>
      </c>
      <c r="D45" s="104" t="s">
        <v>12</v>
      </c>
      <c r="E45" s="87" t="s">
        <v>304</v>
      </c>
      <c r="F45" s="278">
        <v>800</v>
      </c>
      <c r="G45" s="294">
        <v>643</v>
      </c>
      <c r="H45" s="295">
        <v>643</v>
      </c>
      <c r="I45" s="278">
        <f>G45-H45</f>
        <v>0</v>
      </c>
      <c r="J45" s="278">
        <f>$F45*I45</f>
        <v>0</v>
      </c>
      <c r="K45" s="278">
        <f>J45/1000000</f>
        <v>0</v>
      </c>
      <c r="L45" s="294">
        <v>639</v>
      </c>
      <c r="M45" s="295">
        <v>639</v>
      </c>
      <c r="N45" s="278">
        <f>L45-M45</f>
        <v>0</v>
      </c>
      <c r="O45" s="278">
        <f>$F45*N45</f>
        <v>0</v>
      </c>
      <c r="P45" s="833">
        <f>O45/1000000</f>
        <v>0</v>
      </c>
      <c r="Q45" s="397"/>
    </row>
    <row r="46" spans="1:17" ht="22.5" customHeight="1">
      <c r="A46" s="234"/>
      <c r="B46" s="268"/>
      <c r="C46" s="269" t="s">
        <v>494</v>
      </c>
      <c r="D46" s="104" t="s">
        <v>449</v>
      </c>
      <c r="E46" s="87" t="s">
        <v>304</v>
      </c>
      <c r="F46" s="890">
        <v>0.8</v>
      </c>
      <c r="G46" s="294">
        <v>643500</v>
      </c>
      <c r="H46" s="295">
        <v>640000</v>
      </c>
      <c r="I46" s="278">
        <f>G46-H46</f>
        <v>3500</v>
      </c>
      <c r="J46" s="278">
        <f>$F46*I46</f>
        <v>2800</v>
      </c>
      <c r="K46" s="278">
        <f>J46/1000000</f>
        <v>2.8E-3</v>
      </c>
      <c r="L46" s="294">
        <v>7000</v>
      </c>
      <c r="M46" s="295">
        <v>0</v>
      </c>
      <c r="N46" s="278">
        <f>L46-M46</f>
        <v>7000</v>
      </c>
      <c r="O46" s="278">
        <f>$F46*N46</f>
        <v>5600</v>
      </c>
      <c r="P46" s="833">
        <f>O46/1000000</f>
        <v>5.5999999999999999E-3</v>
      </c>
      <c r="Q46" s="402" t="s">
        <v>495</v>
      </c>
    </row>
    <row r="47" spans="1:17" ht="15.75" customHeight="1">
      <c r="A47" s="234"/>
      <c r="B47" s="248" t="s">
        <v>157</v>
      </c>
      <c r="C47" s="269"/>
      <c r="D47" s="77"/>
      <c r="E47" s="77"/>
      <c r="F47" s="278"/>
      <c r="G47" s="294"/>
      <c r="H47" s="295"/>
      <c r="I47" s="278"/>
      <c r="J47" s="278"/>
      <c r="K47" s="278"/>
      <c r="L47" s="294"/>
      <c r="M47" s="295"/>
      <c r="N47" s="278"/>
      <c r="O47" s="278"/>
      <c r="P47" s="833"/>
      <c r="Q47" s="397"/>
    </row>
    <row r="48" spans="1:17" ht="15.75" customHeight="1">
      <c r="A48" s="234">
        <v>30</v>
      </c>
      <c r="B48" s="250" t="s">
        <v>14</v>
      </c>
      <c r="C48" s="269">
        <v>5269210</v>
      </c>
      <c r="D48" s="77" t="s">
        <v>12</v>
      </c>
      <c r="E48" s="87" t="s">
        <v>304</v>
      </c>
      <c r="F48" s="278">
        <v>-1000</v>
      </c>
      <c r="G48" s="294">
        <v>933775</v>
      </c>
      <c r="H48" s="295">
        <v>933775</v>
      </c>
      <c r="I48" s="278">
        <f>G48-H48</f>
        <v>0</v>
      </c>
      <c r="J48" s="278">
        <f>$F48*I48</f>
        <v>0</v>
      </c>
      <c r="K48" s="278">
        <f>J48/1000000</f>
        <v>0</v>
      </c>
      <c r="L48" s="294">
        <v>965240</v>
      </c>
      <c r="M48" s="295">
        <v>965240</v>
      </c>
      <c r="N48" s="278">
        <f>L48-M48</f>
        <v>0</v>
      </c>
      <c r="O48" s="278">
        <f>$F48*N48</f>
        <v>0</v>
      </c>
      <c r="P48" s="833">
        <f>O48/1000000</f>
        <v>0</v>
      </c>
      <c r="Q48" s="397"/>
    </row>
    <row r="49" spans="1:17" ht="15.75" customHeight="1">
      <c r="A49" s="234">
        <v>31</v>
      </c>
      <c r="B49" s="268" t="s">
        <v>15</v>
      </c>
      <c r="C49" s="269">
        <v>5269749</v>
      </c>
      <c r="D49" s="104" t="s">
        <v>12</v>
      </c>
      <c r="E49" s="87" t="s">
        <v>304</v>
      </c>
      <c r="F49" s="278">
        <v>-1000</v>
      </c>
      <c r="G49" s="294">
        <v>994954</v>
      </c>
      <c r="H49" s="295">
        <v>995739</v>
      </c>
      <c r="I49" s="278">
        <f>G49-H49</f>
        <v>-785</v>
      </c>
      <c r="J49" s="278">
        <f>$F49*I49</f>
        <v>785000</v>
      </c>
      <c r="K49" s="278">
        <f>J49/1000000</f>
        <v>0.78500000000000003</v>
      </c>
      <c r="L49" s="294">
        <v>999509</v>
      </c>
      <c r="M49" s="295">
        <v>999510</v>
      </c>
      <c r="N49" s="278">
        <f>L49-M49</f>
        <v>-1</v>
      </c>
      <c r="O49" s="278">
        <f>$F49*N49</f>
        <v>1000</v>
      </c>
      <c r="P49" s="833">
        <f>O49/1000000</f>
        <v>1E-3</v>
      </c>
      <c r="Q49" s="593"/>
    </row>
    <row r="50" spans="1:17" ht="15.75" customHeight="1">
      <c r="A50" s="234">
        <v>32</v>
      </c>
      <c r="B50" s="268" t="s">
        <v>16</v>
      </c>
      <c r="C50" s="269">
        <v>4864945</v>
      </c>
      <c r="D50" s="104" t="s">
        <v>12</v>
      </c>
      <c r="E50" s="87" t="s">
        <v>304</v>
      </c>
      <c r="F50" s="278">
        <v>-1000</v>
      </c>
      <c r="G50" s="294">
        <v>751</v>
      </c>
      <c r="H50" s="295">
        <v>860</v>
      </c>
      <c r="I50" s="278">
        <f>G50-H50</f>
        <v>-109</v>
      </c>
      <c r="J50" s="278">
        <f>$F50*I50</f>
        <v>109000</v>
      </c>
      <c r="K50" s="278">
        <f>J50/1000000</f>
        <v>0.109</v>
      </c>
      <c r="L50" s="294">
        <v>1</v>
      </c>
      <c r="M50" s="295">
        <v>6</v>
      </c>
      <c r="N50" s="278">
        <f>L50-M50</f>
        <v>-5</v>
      </c>
      <c r="O50" s="278">
        <f>$F50*N50</f>
        <v>5000</v>
      </c>
      <c r="P50" s="833">
        <f>O50/1000000</f>
        <v>5.0000000000000001E-3</v>
      </c>
      <c r="Q50" s="593"/>
    </row>
    <row r="51" spans="1:17" ht="22.5" customHeight="1">
      <c r="A51" s="581"/>
      <c r="B51" s="248" t="s">
        <v>430</v>
      </c>
      <c r="C51" s="269"/>
      <c r="D51" s="104"/>
      <c r="E51" s="87"/>
      <c r="F51" s="278"/>
      <c r="G51" s="294"/>
      <c r="H51" s="295"/>
      <c r="I51" s="278"/>
      <c r="J51" s="278"/>
      <c r="K51" s="278"/>
      <c r="L51" s="294"/>
      <c r="M51" s="295"/>
      <c r="N51" s="278"/>
      <c r="O51" s="278"/>
      <c r="P51" s="833"/>
      <c r="Q51" s="593"/>
    </row>
    <row r="52" spans="1:17" ht="22.5" customHeight="1">
      <c r="A52" s="234">
        <v>33</v>
      </c>
      <c r="B52" s="250" t="s">
        <v>424</v>
      </c>
      <c r="C52" s="269">
        <v>5128460</v>
      </c>
      <c r="D52" s="77" t="s">
        <v>12</v>
      </c>
      <c r="E52" s="87" t="s">
        <v>304</v>
      </c>
      <c r="F52" s="278">
        <v>-800</v>
      </c>
      <c r="G52" s="294">
        <v>41381</v>
      </c>
      <c r="H52" s="295">
        <v>41381</v>
      </c>
      <c r="I52" s="278">
        <f>G52-H52</f>
        <v>0</v>
      </c>
      <c r="J52" s="278">
        <f>$F52*I52</f>
        <v>0</v>
      </c>
      <c r="K52" s="278">
        <f>J52/1000000</f>
        <v>0</v>
      </c>
      <c r="L52" s="294">
        <v>6567</v>
      </c>
      <c r="M52" s="295">
        <v>3635</v>
      </c>
      <c r="N52" s="278">
        <f>L52-M52</f>
        <v>2932</v>
      </c>
      <c r="O52" s="278">
        <f>$F52*N52</f>
        <v>-2345600</v>
      </c>
      <c r="P52" s="833">
        <f>O52/1000000</f>
        <v>-2.3456000000000001</v>
      </c>
      <c r="Q52" s="593"/>
    </row>
    <row r="53" spans="1:17" ht="22.5" customHeight="1">
      <c r="A53" s="234">
        <v>34</v>
      </c>
      <c r="B53" s="250" t="s">
        <v>425</v>
      </c>
      <c r="C53" s="269">
        <v>5295149</v>
      </c>
      <c r="D53" s="77" t="s">
        <v>12</v>
      </c>
      <c r="E53" s="87" t="s">
        <v>304</v>
      </c>
      <c r="F53" s="278">
        <v>-1600</v>
      </c>
      <c r="G53" s="294">
        <v>63149</v>
      </c>
      <c r="H53" s="295">
        <v>63149</v>
      </c>
      <c r="I53" s="278">
        <f>G53-H53</f>
        <v>0</v>
      </c>
      <c r="J53" s="278">
        <f>$F53*I53</f>
        <v>0</v>
      </c>
      <c r="K53" s="278">
        <f>J53/1000000</f>
        <v>0</v>
      </c>
      <c r="L53" s="294">
        <v>56256</v>
      </c>
      <c r="M53" s="295">
        <v>54874</v>
      </c>
      <c r="N53" s="278">
        <f>L53-M53</f>
        <v>1382</v>
      </c>
      <c r="O53" s="278">
        <f>$F53*N53</f>
        <v>-2211200</v>
      </c>
      <c r="P53" s="833">
        <f>O53/1000000</f>
        <v>-2.2111999999999998</v>
      </c>
      <c r="Q53" s="593"/>
    </row>
    <row r="54" spans="1:17" ht="22.5" customHeight="1">
      <c r="A54" s="234"/>
      <c r="B54" s="250"/>
      <c r="C54" s="269"/>
      <c r="D54" s="77"/>
      <c r="E54" s="87"/>
      <c r="F54" s="278">
        <v>-1600</v>
      </c>
      <c r="G54" s="294"/>
      <c r="H54" s="295"/>
      <c r="I54" s="278"/>
      <c r="J54" s="278"/>
      <c r="K54" s="278"/>
      <c r="L54" s="294">
        <v>56923</v>
      </c>
      <c r="M54" s="295">
        <v>56701</v>
      </c>
      <c r="N54" s="278">
        <f>L54-M54</f>
        <v>222</v>
      </c>
      <c r="O54" s="278">
        <f>$F54*N54</f>
        <v>-355200</v>
      </c>
      <c r="P54" s="833">
        <f>O54/1000000</f>
        <v>-0.35520000000000002</v>
      </c>
      <c r="Q54" s="593"/>
    </row>
    <row r="55" spans="1:17" ht="18.75" customHeight="1">
      <c r="A55" s="581"/>
      <c r="B55" s="270" t="s">
        <v>158</v>
      </c>
      <c r="C55" s="269"/>
      <c r="D55" s="104"/>
      <c r="E55" s="104"/>
      <c r="F55" s="274"/>
      <c r="G55" s="294"/>
      <c r="H55" s="295"/>
      <c r="I55" s="278"/>
      <c r="J55" s="278"/>
      <c r="K55" s="278"/>
      <c r="L55" s="294"/>
      <c r="M55" s="295"/>
      <c r="N55" s="278"/>
      <c r="O55" s="278"/>
      <c r="P55" s="833"/>
      <c r="Q55" s="397"/>
    </row>
    <row r="56" spans="1:17" ht="22.5" customHeight="1">
      <c r="A56" s="234">
        <v>35</v>
      </c>
      <c r="B56" s="268" t="s">
        <v>381</v>
      </c>
      <c r="C56" s="269">
        <v>5128411</v>
      </c>
      <c r="D56" s="104" t="s">
        <v>12</v>
      </c>
      <c r="E56" s="87" t="s">
        <v>304</v>
      </c>
      <c r="F56" s="278">
        <v>-2000</v>
      </c>
      <c r="G56" s="294">
        <v>84</v>
      </c>
      <c r="H56" s="295">
        <v>96</v>
      </c>
      <c r="I56" s="278">
        <f>G56-H56</f>
        <v>-12</v>
      </c>
      <c r="J56" s="278">
        <f>$F56*I56</f>
        <v>24000</v>
      </c>
      <c r="K56" s="278">
        <f>J56/1000000</f>
        <v>2.4E-2</v>
      </c>
      <c r="L56" s="294">
        <v>1150</v>
      </c>
      <c r="M56" s="295">
        <v>539</v>
      </c>
      <c r="N56" s="278">
        <f>L56-M56</f>
        <v>611</v>
      </c>
      <c r="O56" s="278">
        <f>$F56*N56</f>
        <v>-1222000</v>
      </c>
      <c r="P56" s="833">
        <f>O56/1000000</f>
        <v>-1.222</v>
      </c>
      <c r="Q56" s="397"/>
    </row>
    <row r="57" spans="1:17" ht="22.5" customHeight="1">
      <c r="A57" s="234">
        <v>36</v>
      </c>
      <c r="B57" s="268" t="s">
        <v>382</v>
      </c>
      <c r="C57" s="269">
        <v>4864947</v>
      </c>
      <c r="D57" s="104" t="s">
        <v>12</v>
      </c>
      <c r="E57" s="87" t="s">
        <v>304</v>
      </c>
      <c r="F57" s="278">
        <v>-1000</v>
      </c>
      <c r="G57" s="294">
        <v>399</v>
      </c>
      <c r="H57" s="295">
        <v>403</v>
      </c>
      <c r="I57" s="278">
        <f>G57-H57</f>
        <v>-4</v>
      </c>
      <c r="J57" s="278">
        <f>$F57*I57</f>
        <v>4000</v>
      </c>
      <c r="K57" s="278">
        <f>J57/1000000</f>
        <v>4.0000000000000001E-3</v>
      </c>
      <c r="L57" s="294">
        <v>1000044</v>
      </c>
      <c r="M57" s="295">
        <v>999010</v>
      </c>
      <c r="N57" s="278">
        <f>L57-M57</f>
        <v>1034</v>
      </c>
      <c r="O57" s="278">
        <f>$F57*N57</f>
        <v>-1034000</v>
      </c>
      <c r="P57" s="833">
        <f>O57/1000000</f>
        <v>-1.034</v>
      </c>
      <c r="Q57" s="397"/>
    </row>
    <row r="58" spans="1:17" ht="22.5" customHeight="1">
      <c r="A58" s="234">
        <v>37</v>
      </c>
      <c r="B58" s="250" t="s">
        <v>383</v>
      </c>
      <c r="C58" s="269">
        <v>4864933</v>
      </c>
      <c r="D58" s="77" t="s">
        <v>12</v>
      </c>
      <c r="E58" s="87" t="s">
        <v>304</v>
      </c>
      <c r="F58" s="278">
        <v>-1000</v>
      </c>
      <c r="G58" s="294">
        <v>24103</v>
      </c>
      <c r="H58" s="295">
        <v>24103</v>
      </c>
      <c r="I58" s="278">
        <f>G58-H58</f>
        <v>0</v>
      </c>
      <c r="J58" s="278">
        <f>$F58*I58</f>
        <v>0</v>
      </c>
      <c r="K58" s="278">
        <f>J58/1000000</f>
        <v>0</v>
      </c>
      <c r="L58" s="294">
        <v>31181</v>
      </c>
      <c r="M58" s="295">
        <v>31340</v>
      </c>
      <c r="N58" s="278">
        <f>L58-M58</f>
        <v>-159</v>
      </c>
      <c r="O58" s="278">
        <f>$F58*N58</f>
        <v>159000</v>
      </c>
      <c r="P58" s="833">
        <f>O58/1000000</f>
        <v>0.159</v>
      </c>
      <c r="Q58" s="397"/>
    </row>
    <row r="59" spans="1:17" ht="22.5" customHeight="1">
      <c r="A59" s="234">
        <v>38</v>
      </c>
      <c r="B59" s="268" t="s">
        <v>384</v>
      </c>
      <c r="C59" s="269">
        <v>4864904</v>
      </c>
      <c r="D59" s="104" t="s">
        <v>12</v>
      </c>
      <c r="E59" s="87" t="s">
        <v>304</v>
      </c>
      <c r="F59" s="278">
        <v>-1000</v>
      </c>
      <c r="G59" s="294">
        <v>5607</v>
      </c>
      <c r="H59" s="295">
        <v>5604</v>
      </c>
      <c r="I59" s="278">
        <f>G59-H59</f>
        <v>3</v>
      </c>
      <c r="J59" s="278">
        <f>$F59*I59</f>
        <v>-3000</v>
      </c>
      <c r="K59" s="278">
        <f>J59/1000000</f>
        <v>-3.0000000000000001E-3</v>
      </c>
      <c r="L59" s="294">
        <v>996803</v>
      </c>
      <c r="M59" s="295">
        <v>996767</v>
      </c>
      <c r="N59" s="278">
        <f>L59-M59</f>
        <v>36</v>
      </c>
      <c r="O59" s="278">
        <f>$F59*N59</f>
        <v>-36000</v>
      </c>
      <c r="P59" s="833">
        <f>O59/1000000</f>
        <v>-3.5999999999999997E-2</v>
      </c>
      <c r="Q59" s="397"/>
    </row>
    <row r="60" spans="1:17" ht="22.5" customHeight="1" thickBot="1">
      <c r="A60" s="855">
        <v>39</v>
      </c>
      <c r="B60" s="271" t="s">
        <v>385</v>
      </c>
      <c r="C60" s="272">
        <v>4864942</v>
      </c>
      <c r="D60" s="226" t="s">
        <v>12</v>
      </c>
      <c r="E60" s="227" t="s">
        <v>304</v>
      </c>
      <c r="F60" s="282">
        <v>-1000</v>
      </c>
      <c r="G60" s="386">
        <v>1249</v>
      </c>
      <c r="H60" s="387">
        <v>1254</v>
      </c>
      <c r="I60" s="282">
        <f>G60-H60</f>
        <v>-5</v>
      </c>
      <c r="J60" s="282">
        <f>$F60*I60</f>
        <v>5000</v>
      </c>
      <c r="K60" s="282">
        <f>J60/1000000</f>
        <v>5.0000000000000001E-3</v>
      </c>
      <c r="L60" s="386">
        <v>1656</v>
      </c>
      <c r="M60" s="387">
        <v>1300</v>
      </c>
      <c r="N60" s="282">
        <f>L60-M60</f>
        <v>356</v>
      </c>
      <c r="O60" s="282">
        <f>$F60*N60</f>
        <v>-356000</v>
      </c>
      <c r="P60" s="856">
        <f>O60/1000000</f>
        <v>-0.35599999999999998</v>
      </c>
      <c r="Q60" s="864"/>
    </row>
    <row r="61" spans="1:17" ht="18" customHeight="1" thickTop="1" thickBot="1">
      <c r="A61" s="344" t="s">
        <v>293</v>
      </c>
      <c r="B61" s="271"/>
      <c r="C61" s="272"/>
      <c r="D61" s="226"/>
      <c r="E61" s="227"/>
      <c r="F61" s="276"/>
      <c r="G61" s="386"/>
      <c r="H61" s="387"/>
      <c r="I61" s="282"/>
      <c r="J61" s="282"/>
      <c r="K61" s="282"/>
      <c r="L61" s="386"/>
      <c r="M61" s="387"/>
      <c r="N61" s="282"/>
      <c r="O61" s="282"/>
      <c r="P61" s="498" t="str">
        <f>NDPL!$Q$1</f>
        <v>JUNE-2023</v>
      </c>
      <c r="Q61" s="498"/>
    </row>
    <row r="62" spans="1:17" ht="18" customHeight="1" thickTop="1">
      <c r="A62" s="245"/>
      <c r="B62" s="246" t="s">
        <v>159</v>
      </c>
      <c r="C62" s="857"/>
      <c r="D62" s="85"/>
      <c r="E62" s="85"/>
      <c r="F62" s="357"/>
      <c r="G62" s="848"/>
      <c r="H62" s="449"/>
      <c r="I62" s="858"/>
      <c r="J62" s="858"/>
      <c r="K62" s="858"/>
      <c r="L62" s="848"/>
      <c r="M62" s="449"/>
      <c r="N62" s="858"/>
      <c r="O62" s="858"/>
      <c r="P62" s="357"/>
      <c r="Q62" s="451"/>
    </row>
    <row r="63" spans="1:17" ht="18" customHeight="1">
      <c r="A63" s="234">
        <v>40</v>
      </c>
      <c r="B63" s="268" t="s">
        <v>14</v>
      </c>
      <c r="C63" s="269">
        <v>4864920</v>
      </c>
      <c r="D63" s="104" t="s">
        <v>12</v>
      </c>
      <c r="E63" s="87" t="s">
        <v>304</v>
      </c>
      <c r="F63" s="278">
        <v>-1000</v>
      </c>
      <c r="G63" s="294">
        <v>6722</v>
      </c>
      <c r="H63" s="295">
        <v>6601</v>
      </c>
      <c r="I63" s="278">
        <f>G63-H63</f>
        <v>121</v>
      </c>
      <c r="J63" s="278">
        <f>$F63*I63</f>
        <v>-121000</v>
      </c>
      <c r="K63" s="278">
        <f>J63/1000000</f>
        <v>-0.121</v>
      </c>
      <c r="L63" s="294">
        <v>999958</v>
      </c>
      <c r="M63" s="295">
        <v>999947</v>
      </c>
      <c r="N63" s="278">
        <f>L63-M63</f>
        <v>11</v>
      </c>
      <c r="O63" s="278">
        <f>$F63*N63</f>
        <v>-11000</v>
      </c>
      <c r="P63" s="833">
        <f>O63/1000000</f>
        <v>-1.0999999999999999E-2</v>
      </c>
      <c r="Q63" s="396"/>
    </row>
    <row r="64" spans="1:17" ht="18" customHeight="1">
      <c r="A64" s="234">
        <v>41</v>
      </c>
      <c r="B64" s="268" t="s">
        <v>15</v>
      </c>
      <c r="C64" s="269">
        <v>4865038</v>
      </c>
      <c r="D64" s="104" t="s">
        <v>12</v>
      </c>
      <c r="E64" s="87" t="s">
        <v>304</v>
      </c>
      <c r="F64" s="278">
        <v>-1000</v>
      </c>
      <c r="G64" s="294">
        <v>25096</v>
      </c>
      <c r="H64" s="295">
        <v>25022</v>
      </c>
      <c r="I64" s="278">
        <f>G64-H64</f>
        <v>74</v>
      </c>
      <c r="J64" s="278">
        <f>$F64*I64</f>
        <v>-74000</v>
      </c>
      <c r="K64" s="278">
        <f>J64/1000000</f>
        <v>-7.3999999999999996E-2</v>
      </c>
      <c r="L64" s="294">
        <v>620</v>
      </c>
      <c r="M64" s="295">
        <v>594</v>
      </c>
      <c r="N64" s="278">
        <f>L64-M64</f>
        <v>26</v>
      </c>
      <c r="O64" s="278">
        <f>$F64*N64</f>
        <v>-26000</v>
      </c>
      <c r="P64" s="833">
        <f>O64/1000000</f>
        <v>-2.5999999999999999E-2</v>
      </c>
      <c r="Q64" s="388"/>
    </row>
    <row r="65" spans="1:17" ht="18" customHeight="1">
      <c r="A65" s="234">
        <v>42</v>
      </c>
      <c r="B65" s="268" t="s">
        <v>16</v>
      </c>
      <c r="C65" s="269">
        <v>5295165</v>
      </c>
      <c r="D65" s="104" t="s">
        <v>12</v>
      </c>
      <c r="E65" s="87" t="s">
        <v>304</v>
      </c>
      <c r="F65" s="278">
        <v>-1000</v>
      </c>
      <c r="G65" s="294">
        <v>39616</v>
      </c>
      <c r="H65" s="295">
        <v>39607</v>
      </c>
      <c r="I65" s="278">
        <f>G65-H65</f>
        <v>9</v>
      </c>
      <c r="J65" s="278">
        <f>$F65*I65</f>
        <v>-9000</v>
      </c>
      <c r="K65" s="278">
        <f>J65/1000000</f>
        <v>-8.9999999999999993E-3</v>
      </c>
      <c r="L65" s="294">
        <v>996669</v>
      </c>
      <c r="M65" s="295">
        <v>996669</v>
      </c>
      <c r="N65" s="278">
        <f>L65-M65</f>
        <v>0</v>
      </c>
      <c r="O65" s="278">
        <f>$F65*N65</f>
        <v>0</v>
      </c>
      <c r="P65" s="833">
        <f>O65/1000000</f>
        <v>0</v>
      </c>
      <c r="Q65" s="400"/>
    </row>
    <row r="66" spans="1:17" ht="18" customHeight="1">
      <c r="A66" s="234"/>
      <c r="B66" s="268"/>
      <c r="C66" s="269"/>
      <c r="D66" s="104"/>
      <c r="E66" s="87"/>
      <c r="F66" s="278">
        <v>-1000</v>
      </c>
      <c r="G66" s="294"/>
      <c r="H66" s="295"/>
      <c r="I66" s="278"/>
      <c r="J66" s="278"/>
      <c r="K66" s="278"/>
      <c r="L66" s="294">
        <v>997246</v>
      </c>
      <c r="M66" s="295">
        <v>997241</v>
      </c>
      <c r="N66" s="278">
        <f>L66-M66</f>
        <v>5</v>
      </c>
      <c r="O66" s="278">
        <f>$F66*N66</f>
        <v>-5000</v>
      </c>
      <c r="P66" s="833">
        <f>O66/1000000</f>
        <v>-5.0000000000000001E-3</v>
      </c>
      <c r="Q66" s="400"/>
    </row>
    <row r="67" spans="1:17" ht="18" customHeight="1">
      <c r="A67" s="581"/>
      <c r="B67" s="270" t="s">
        <v>160</v>
      </c>
      <c r="C67" s="269"/>
      <c r="D67" s="104"/>
      <c r="E67" s="104"/>
      <c r="F67" s="278"/>
      <c r="G67" s="294"/>
      <c r="H67" s="295"/>
      <c r="I67" s="278"/>
      <c r="J67" s="278"/>
      <c r="K67" s="278"/>
      <c r="L67" s="294"/>
      <c r="M67" s="295"/>
      <c r="N67" s="278"/>
      <c r="O67" s="278"/>
      <c r="P67" s="833"/>
      <c r="Q67" s="388"/>
    </row>
    <row r="68" spans="1:17" ht="18" customHeight="1">
      <c r="A68" s="234">
        <v>43</v>
      </c>
      <c r="B68" s="268" t="s">
        <v>14</v>
      </c>
      <c r="C68" s="269">
        <v>4865016</v>
      </c>
      <c r="D68" s="104" t="s">
        <v>12</v>
      </c>
      <c r="E68" s="87" t="s">
        <v>304</v>
      </c>
      <c r="F68" s="278">
        <v>-1000</v>
      </c>
      <c r="G68" s="294">
        <v>7698</v>
      </c>
      <c r="H68" s="295">
        <v>7680</v>
      </c>
      <c r="I68" s="278">
        <f>G68-H68</f>
        <v>18</v>
      </c>
      <c r="J68" s="278">
        <f>$F68*I68</f>
        <v>-18000</v>
      </c>
      <c r="K68" s="278">
        <f>J68/1000000</f>
        <v>-1.7999999999999999E-2</v>
      </c>
      <c r="L68" s="294">
        <v>2572</v>
      </c>
      <c r="M68" s="295">
        <v>2480</v>
      </c>
      <c r="N68" s="278">
        <f>L68-M68</f>
        <v>92</v>
      </c>
      <c r="O68" s="278">
        <f>$F68*N68</f>
        <v>-92000</v>
      </c>
      <c r="P68" s="833">
        <f>O68/1000000</f>
        <v>-9.1999999999999998E-2</v>
      </c>
      <c r="Q68" s="409"/>
    </row>
    <row r="69" spans="1:17" ht="18" customHeight="1">
      <c r="A69" s="234">
        <v>44</v>
      </c>
      <c r="B69" s="268" t="s">
        <v>15</v>
      </c>
      <c r="C69" s="269">
        <v>4864806</v>
      </c>
      <c r="D69" s="104" t="s">
        <v>12</v>
      </c>
      <c r="E69" s="87" t="s">
        <v>304</v>
      </c>
      <c r="F69" s="278">
        <v>-500</v>
      </c>
      <c r="G69" s="294">
        <v>16716</v>
      </c>
      <c r="H69" s="295">
        <v>16634</v>
      </c>
      <c r="I69" s="278">
        <f>G69-H69</f>
        <v>82</v>
      </c>
      <c r="J69" s="278">
        <f>$F69*I69</f>
        <v>-41000</v>
      </c>
      <c r="K69" s="278">
        <f>J69/1000000</f>
        <v>-4.1000000000000002E-2</v>
      </c>
      <c r="L69" s="294">
        <v>1195</v>
      </c>
      <c r="M69" s="295">
        <v>1112</v>
      </c>
      <c r="N69" s="278">
        <f>L69-M69</f>
        <v>83</v>
      </c>
      <c r="O69" s="278">
        <f>$F69*N69</f>
        <v>-41500</v>
      </c>
      <c r="P69" s="833">
        <f>O69/1000000</f>
        <v>-4.1500000000000002E-2</v>
      </c>
      <c r="Q69" s="388"/>
    </row>
    <row r="70" spans="1:17" ht="18" customHeight="1">
      <c r="A70" s="234">
        <v>45</v>
      </c>
      <c r="B70" s="268" t="s">
        <v>16</v>
      </c>
      <c r="C70" s="269">
        <v>4864840</v>
      </c>
      <c r="D70" s="104" t="s">
        <v>12</v>
      </c>
      <c r="E70" s="87" t="s">
        <v>304</v>
      </c>
      <c r="F70" s="278">
        <v>-2500</v>
      </c>
      <c r="G70" s="294">
        <v>2548</v>
      </c>
      <c r="H70" s="295">
        <v>2539</v>
      </c>
      <c r="I70" s="278">
        <f>G70-H70</f>
        <v>9</v>
      </c>
      <c r="J70" s="278">
        <f>$F70*I70</f>
        <v>-22500</v>
      </c>
      <c r="K70" s="278">
        <f>J70/1000000</f>
        <v>-2.2499999999999999E-2</v>
      </c>
      <c r="L70" s="294">
        <v>912</v>
      </c>
      <c r="M70" s="295">
        <v>878</v>
      </c>
      <c r="N70" s="278">
        <f>L70-M70</f>
        <v>34</v>
      </c>
      <c r="O70" s="278">
        <f>$F70*N70</f>
        <v>-85000</v>
      </c>
      <c r="P70" s="833">
        <f>O70/1000000</f>
        <v>-8.5000000000000006E-2</v>
      </c>
      <c r="Q70" s="396"/>
    </row>
    <row r="71" spans="1:17" ht="18" customHeight="1">
      <c r="A71" s="234">
        <v>46</v>
      </c>
      <c r="B71" s="268" t="s">
        <v>152</v>
      </c>
      <c r="C71" s="269">
        <v>4865042</v>
      </c>
      <c r="D71" s="104" t="s">
        <v>12</v>
      </c>
      <c r="E71" s="87" t="s">
        <v>304</v>
      </c>
      <c r="F71" s="278">
        <v>-2000</v>
      </c>
      <c r="G71" s="294">
        <v>4570</v>
      </c>
      <c r="H71" s="295">
        <v>4552</v>
      </c>
      <c r="I71" s="295">
        <f>G71-H71</f>
        <v>18</v>
      </c>
      <c r="J71" s="295">
        <f>$F71*I71</f>
        <v>-36000</v>
      </c>
      <c r="K71" s="295">
        <f>J71/1000000</f>
        <v>-3.5999999999999997E-2</v>
      </c>
      <c r="L71" s="294">
        <v>732</v>
      </c>
      <c r="M71" s="295">
        <v>655</v>
      </c>
      <c r="N71" s="295">
        <f>L71-M71</f>
        <v>77</v>
      </c>
      <c r="O71" s="295">
        <f>$F71*N71</f>
        <v>-154000</v>
      </c>
      <c r="P71" s="296">
        <f>O71/1000000</f>
        <v>-0.154</v>
      </c>
      <c r="Q71" s="409"/>
    </row>
    <row r="72" spans="1:17" ht="18" customHeight="1">
      <c r="A72" s="581"/>
      <c r="B72" s="270" t="s">
        <v>110</v>
      </c>
      <c r="C72" s="269"/>
      <c r="D72" s="104"/>
      <c r="E72" s="87"/>
      <c r="F72" s="274"/>
      <c r="G72" s="294"/>
      <c r="H72" s="295"/>
      <c r="I72" s="278"/>
      <c r="J72" s="278"/>
      <c r="K72" s="278"/>
      <c r="L72" s="294"/>
      <c r="M72" s="295"/>
      <c r="N72" s="278"/>
      <c r="O72" s="278"/>
      <c r="P72" s="833"/>
      <c r="Q72" s="388"/>
    </row>
    <row r="73" spans="1:17" ht="18" customHeight="1">
      <c r="A73" s="234">
        <v>47</v>
      </c>
      <c r="B73" s="268" t="s">
        <v>324</v>
      </c>
      <c r="C73" s="269">
        <v>5128461</v>
      </c>
      <c r="D73" s="104" t="s">
        <v>12</v>
      </c>
      <c r="E73" s="87" t="s">
        <v>304</v>
      </c>
      <c r="F73" s="594">
        <v>-1000</v>
      </c>
      <c r="G73" s="294">
        <v>99146</v>
      </c>
      <c r="H73" s="295">
        <v>99017</v>
      </c>
      <c r="I73" s="278">
        <f>G73-H73</f>
        <v>129</v>
      </c>
      <c r="J73" s="278">
        <f>$F73*I73</f>
        <v>-129000</v>
      </c>
      <c r="K73" s="278">
        <f>J73/1000000</f>
        <v>-0.129</v>
      </c>
      <c r="L73" s="294">
        <v>997068</v>
      </c>
      <c r="M73" s="295">
        <v>997101</v>
      </c>
      <c r="N73" s="278">
        <f>L73-M73</f>
        <v>-33</v>
      </c>
      <c r="O73" s="278">
        <f>$F73*N73</f>
        <v>33000</v>
      </c>
      <c r="P73" s="833">
        <f>O73/1000000</f>
        <v>3.3000000000000002E-2</v>
      </c>
      <c r="Q73" s="389"/>
    </row>
    <row r="74" spans="1:17" ht="18" customHeight="1">
      <c r="A74" s="234">
        <v>48</v>
      </c>
      <c r="B74" s="268" t="s">
        <v>162</v>
      </c>
      <c r="C74" s="269">
        <v>4865003</v>
      </c>
      <c r="D74" s="104" t="s">
        <v>12</v>
      </c>
      <c r="E74" s="87" t="s">
        <v>304</v>
      </c>
      <c r="F74" s="594">
        <v>-2000</v>
      </c>
      <c r="G74" s="294">
        <v>70366</v>
      </c>
      <c r="H74" s="295">
        <v>70094</v>
      </c>
      <c r="I74" s="278">
        <f>G74-H74</f>
        <v>272</v>
      </c>
      <c r="J74" s="278">
        <f>$F74*I74</f>
        <v>-544000</v>
      </c>
      <c r="K74" s="278">
        <f>J74/1000000</f>
        <v>-0.54400000000000004</v>
      </c>
      <c r="L74" s="294">
        <v>999367</v>
      </c>
      <c r="M74" s="295">
        <v>999373</v>
      </c>
      <c r="N74" s="278">
        <f>L74-M74</f>
        <v>-6</v>
      </c>
      <c r="O74" s="278">
        <f>$F74*N74</f>
        <v>12000</v>
      </c>
      <c r="P74" s="833">
        <f>O74/1000000</f>
        <v>1.2E-2</v>
      </c>
      <c r="Q74" s="388"/>
    </row>
    <row r="75" spans="1:17" ht="18" customHeight="1">
      <c r="A75" s="581"/>
      <c r="B75" s="270" t="s">
        <v>326</v>
      </c>
      <c r="C75" s="269"/>
      <c r="D75" s="104"/>
      <c r="E75" s="87"/>
      <c r="F75" s="274"/>
      <c r="G75" s="294"/>
      <c r="H75" s="295"/>
      <c r="I75" s="278"/>
      <c r="J75" s="278"/>
      <c r="K75" s="278"/>
      <c r="L75" s="294"/>
      <c r="M75" s="295"/>
      <c r="N75" s="278"/>
      <c r="O75" s="278"/>
      <c r="P75" s="833"/>
      <c r="Q75" s="388"/>
    </row>
    <row r="76" spans="1:17" ht="18" customHeight="1">
      <c r="A76" s="234">
        <v>49</v>
      </c>
      <c r="B76" s="268" t="s">
        <v>324</v>
      </c>
      <c r="C76" s="269">
        <v>5128472</v>
      </c>
      <c r="D76" s="104" t="s">
        <v>12</v>
      </c>
      <c r="E76" s="87" t="s">
        <v>304</v>
      </c>
      <c r="F76" s="358">
        <v>-1500</v>
      </c>
      <c r="G76" s="294">
        <v>9690</v>
      </c>
      <c r="H76" s="295">
        <v>9569</v>
      </c>
      <c r="I76" s="278">
        <f>G76-H76</f>
        <v>121</v>
      </c>
      <c r="J76" s="278">
        <f>$F76*I76</f>
        <v>-181500</v>
      </c>
      <c r="K76" s="278">
        <f>J76/1000000</f>
        <v>-0.18149999999999999</v>
      </c>
      <c r="L76" s="294">
        <v>33</v>
      </c>
      <c r="M76" s="295">
        <v>32</v>
      </c>
      <c r="N76" s="278">
        <f>L76-M76</f>
        <v>1</v>
      </c>
      <c r="O76" s="278">
        <f>$F76*N76</f>
        <v>-1500</v>
      </c>
      <c r="P76" s="833">
        <f>O76/1000000</f>
        <v>-1.5E-3</v>
      </c>
      <c r="Q76" s="388"/>
    </row>
    <row r="77" spans="1:17" ht="18" customHeight="1">
      <c r="A77" s="234">
        <v>50</v>
      </c>
      <c r="B77" s="268" t="s">
        <v>162</v>
      </c>
      <c r="C77" s="269">
        <v>5128452</v>
      </c>
      <c r="D77" s="104" t="s">
        <v>12</v>
      </c>
      <c r="E77" s="87" t="s">
        <v>304</v>
      </c>
      <c r="F77" s="358">
        <v>-1000</v>
      </c>
      <c r="G77" s="294">
        <v>15093</v>
      </c>
      <c r="H77" s="295">
        <v>14884</v>
      </c>
      <c r="I77" s="278">
        <f>G77-H77</f>
        <v>209</v>
      </c>
      <c r="J77" s="278">
        <f>$F77*I77</f>
        <v>-209000</v>
      </c>
      <c r="K77" s="278">
        <f>J77/1000000</f>
        <v>-0.20899999999999999</v>
      </c>
      <c r="L77" s="294">
        <v>999979</v>
      </c>
      <c r="M77" s="295">
        <v>999977</v>
      </c>
      <c r="N77" s="278">
        <f>L77-M77</f>
        <v>2</v>
      </c>
      <c r="O77" s="278">
        <f>$F77*N77</f>
        <v>-2000</v>
      </c>
      <c r="P77" s="833">
        <f>O77/1000000</f>
        <v>-2E-3</v>
      </c>
      <c r="Q77" s="388"/>
    </row>
    <row r="78" spans="1:17" ht="18" customHeight="1">
      <c r="A78" s="234"/>
      <c r="B78" s="379" t="s">
        <v>332</v>
      </c>
      <c r="C78" s="269"/>
      <c r="D78" s="104"/>
      <c r="E78" s="87"/>
      <c r="F78" s="358"/>
      <c r="G78" s="294"/>
      <c r="H78" s="295"/>
      <c r="I78" s="278"/>
      <c r="J78" s="278"/>
      <c r="K78" s="278"/>
      <c r="L78" s="294"/>
      <c r="M78" s="295"/>
      <c r="N78" s="278"/>
      <c r="O78" s="278"/>
      <c r="P78" s="833"/>
      <c r="Q78" s="388"/>
    </row>
    <row r="79" spans="1:17" ht="18" customHeight="1">
      <c r="A79" s="234">
        <v>51</v>
      </c>
      <c r="B79" s="268" t="s">
        <v>324</v>
      </c>
      <c r="C79" s="269">
        <v>4864905</v>
      </c>
      <c r="D79" s="104" t="s">
        <v>12</v>
      </c>
      <c r="E79" s="87" t="s">
        <v>304</v>
      </c>
      <c r="F79" s="358">
        <v>-1000</v>
      </c>
      <c r="G79" s="294">
        <v>996816</v>
      </c>
      <c r="H79" s="295">
        <v>996816</v>
      </c>
      <c r="I79" s="278">
        <f>G79-H79</f>
        <v>0</v>
      </c>
      <c r="J79" s="278">
        <f>$F79*I79</f>
        <v>0</v>
      </c>
      <c r="K79" s="278">
        <f>J79/1000000</f>
        <v>0</v>
      </c>
      <c r="L79" s="294">
        <v>999882</v>
      </c>
      <c r="M79" s="295">
        <v>999823</v>
      </c>
      <c r="N79" s="278">
        <f>L79-M79</f>
        <v>59</v>
      </c>
      <c r="O79" s="278">
        <f>$F79*N79</f>
        <v>-59000</v>
      </c>
      <c r="P79" s="833">
        <f>O79/1000000</f>
        <v>-5.8999999999999997E-2</v>
      </c>
      <c r="Q79" s="388"/>
    </row>
    <row r="80" spans="1:17" ht="18" customHeight="1">
      <c r="A80" s="234">
        <v>52</v>
      </c>
      <c r="B80" s="268" t="s">
        <v>162</v>
      </c>
      <c r="C80" s="269">
        <v>4902504</v>
      </c>
      <c r="D80" s="104" t="s">
        <v>12</v>
      </c>
      <c r="E80" s="87" t="s">
        <v>304</v>
      </c>
      <c r="F80" s="358">
        <v>-1000</v>
      </c>
      <c r="G80" s="294">
        <v>991325</v>
      </c>
      <c r="H80" s="295">
        <v>991325</v>
      </c>
      <c r="I80" s="278">
        <f>G80-H80</f>
        <v>0</v>
      </c>
      <c r="J80" s="278">
        <f>$F80*I80</f>
        <v>0</v>
      </c>
      <c r="K80" s="278">
        <f>J80/1000000</f>
        <v>0</v>
      </c>
      <c r="L80" s="294">
        <v>994562</v>
      </c>
      <c r="M80" s="295">
        <v>994531</v>
      </c>
      <c r="N80" s="278">
        <f>L80-M80</f>
        <v>31</v>
      </c>
      <c r="O80" s="278">
        <f>$F80*N80</f>
        <v>-31000</v>
      </c>
      <c r="P80" s="833">
        <f>O80/1000000</f>
        <v>-3.1E-2</v>
      </c>
      <c r="Q80" s="388"/>
    </row>
    <row r="81" spans="1:17" ht="18" customHeight="1">
      <c r="A81" s="234">
        <v>53</v>
      </c>
      <c r="B81" s="268" t="s">
        <v>389</v>
      </c>
      <c r="C81" s="269">
        <v>5128426</v>
      </c>
      <c r="D81" s="104" t="s">
        <v>12</v>
      </c>
      <c r="E81" s="87" t="s">
        <v>304</v>
      </c>
      <c r="F81" s="358">
        <v>-1000</v>
      </c>
      <c r="G81" s="294">
        <v>989575</v>
      </c>
      <c r="H81" s="295">
        <v>989576</v>
      </c>
      <c r="I81" s="278">
        <f>G81-H81</f>
        <v>-1</v>
      </c>
      <c r="J81" s="278">
        <f>$F81*I81</f>
        <v>1000</v>
      </c>
      <c r="K81" s="278">
        <f>J81/1000000</f>
        <v>1E-3</v>
      </c>
      <c r="L81" s="294">
        <v>986828</v>
      </c>
      <c r="M81" s="295">
        <v>986840</v>
      </c>
      <c r="N81" s="278">
        <f>L81-M81</f>
        <v>-12</v>
      </c>
      <c r="O81" s="278">
        <f>$F81*N81</f>
        <v>12000</v>
      </c>
      <c r="P81" s="833">
        <f>O81/1000000</f>
        <v>1.2E-2</v>
      </c>
      <c r="Q81" s="388"/>
    </row>
    <row r="82" spans="1:17" ht="18" customHeight="1">
      <c r="A82" s="581"/>
      <c r="B82" s="379" t="s">
        <v>341</v>
      </c>
      <c r="C82" s="269"/>
      <c r="D82" s="104"/>
      <c r="E82" s="87"/>
      <c r="F82" s="358"/>
      <c r="G82" s="294"/>
      <c r="H82" s="295"/>
      <c r="I82" s="278"/>
      <c r="J82" s="278"/>
      <c r="K82" s="278"/>
      <c r="L82" s="294"/>
      <c r="M82" s="295"/>
      <c r="N82" s="278"/>
      <c r="O82" s="278"/>
      <c r="P82" s="833"/>
      <c r="Q82" s="388"/>
    </row>
    <row r="83" spans="1:17" ht="18" customHeight="1">
      <c r="A83" s="234">
        <v>54</v>
      </c>
      <c r="B83" s="268" t="s">
        <v>342</v>
      </c>
      <c r="C83" s="269">
        <v>4902509</v>
      </c>
      <c r="D83" s="104" t="s">
        <v>12</v>
      </c>
      <c r="E83" s="87" t="s">
        <v>304</v>
      </c>
      <c r="F83" s="358">
        <v>4000</v>
      </c>
      <c r="G83" s="294">
        <v>993842</v>
      </c>
      <c r="H83" s="295">
        <v>993875</v>
      </c>
      <c r="I83" s="278">
        <f>G83-H83</f>
        <v>-33</v>
      </c>
      <c r="J83" s="278">
        <f>$F83*I83</f>
        <v>-132000</v>
      </c>
      <c r="K83" s="278">
        <f>J83/1000000</f>
        <v>-0.13200000000000001</v>
      </c>
      <c r="L83" s="294">
        <v>999990</v>
      </c>
      <c r="M83" s="295">
        <v>999990</v>
      </c>
      <c r="N83" s="278">
        <f>L83-M83</f>
        <v>0</v>
      </c>
      <c r="O83" s="278">
        <f>$F83*N83</f>
        <v>0</v>
      </c>
      <c r="P83" s="833">
        <f>O83/1000000</f>
        <v>0</v>
      </c>
      <c r="Q83" s="388"/>
    </row>
    <row r="84" spans="1:17" ht="18" customHeight="1">
      <c r="A84" s="234">
        <v>55</v>
      </c>
      <c r="B84" s="315" t="s">
        <v>343</v>
      </c>
      <c r="C84" s="269">
        <v>4865026</v>
      </c>
      <c r="D84" s="104" t="s">
        <v>12</v>
      </c>
      <c r="E84" s="87" t="s">
        <v>304</v>
      </c>
      <c r="F84" s="358">
        <v>800</v>
      </c>
      <c r="G84" s="294">
        <v>962189</v>
      </c>
      <c r="H84" s="295">
        <v>962467</v>
      </c>
      <c r="I84" s="278">
        <f t="shared" ref="I84:I90" si="12">G84-H84</f>
        <v>-278</v>
      </c>
      <c r="J84" s="278">
        <f t="shared" ref="J84:J90" si="13">$F84*I84</f>
        <v>-222400</v>
      </c>
      <c r="K84" s="278">
        <f t="shared" ref="K84:K90" si="14">J84/1000000</f>
        <v>-0.22239999999999999</v>
      </c>
      <c r="L84" s="294">
        <v>633</v>
      </c>
      <c r="M84" s="295">
        <v>634</v>
      </c>
      <c r="N84" s="278">
        <f t="shared" ref="N84:N90" si="15">L84-M84</f>
        <v>-1</v>
      </c>
      <c r="O84" s="278">
        <f t="shared" ref="O84:O90" si="16">$F84*N84</f>
        <v>-800</v>
      </c>
      <c r="P84" s="833">
        <f t="shared" ref="P84:P90" si="17">O84/1000000</f>
        <v>-8.0000000000000004E-4</v>
      </c>
      <c r="Q84" s="388"/>
    </row>
    <row r="85" spans="1:17" ht="18" customHeight="1">
      <c r="A85" s="234">
        <v>56</v>
      </c>
      <c r="B85" s="268" t="s">
        <v>318</v>
      </c>
      <c r="C85" s="269">
        <v>5100233</v>
      </c>
      <c r="D85" s="104" t="s">
        <v>12</v>
      </c>
      <c r="E85" s="87" t="s">
        <v>304</v>
      </c>
      <c r="F85" s="358">
        <v>800</v>
      </c>
      <c r="G85" s="294">
        <v>906572</v>
      </c>
      <c r="H85" s="295">
        <v>906864</v>
      </c>
      <c r="I85" s="278">
        <f t="shared" si="12"/>
        <v>-292</v>
      </c>
      <c r="J85" s="278">
        <f t="shared" si="13"/>
        <v>-233600</v>
      </c>
      <c r="K85" s="278">
        <f t="shared" si="14"/>
        <v>-0.2336</v>
      </c>
      <c r="L85" s="294">
        <v>999431</v>
      </c>
      <c r="M85" s="295">
        <v>999431</v>
      </c>
      <c r="N85" s="278">
        <f t="shared" si="15"/>
        <v>0</v>
      </c>
      <c r="O85" s="278">
        <f t="shared" si="16"/>
        <v>0</v>
      </c>
      <c r="P85" s="833">
        <f t="shared" si="17"/>
        <v>0</v>
      </c>
      <c r="Q85" s="388"/>
    </row>
    <row r="86" spans="1:17" ht="15" customHeight="1">
      <c r="A86" s="234">
        <v>57</v>
      </c>
      <c r="B86" s="268" t="s">
        <v>346</v>
      </c>
      <c r="C86" s="269">
        <v>4864971</v>
      </c>
      <c r="D86" s="104" t="s">
        <v>12</v>
      </c>
      <c r="E86" s="87" t="s">
        <v>304</v>
      </c>
      <c r="F86" s="358">
        <v>-800</v>
      </c>
      <c r="G86" s="294">
        <v>0</v>
      </c>
      <c r="H86" s="295">
        <v>0</v>
      </c>
      <c r="I86" s="278">
        <f t="shared" si="12"/>
        <v>0</v>
      </c>
      <c r="J86" s="278">
        <f t="shared" si="13"/>
        <v>0</v>
      </c>
      <c r="K86" s="278">
        <f t="shared" si="14"/>
        <v>0</v>
      </c>
      <c r="L86" s="294">
        <v>999495</v>
      </c>
      <c r="M86" s="295">
        <v>999495</v>
      </c>
      <c r="N86" s="278">
        <f t="shared" si="15"/>
        <v>0</v>
      </c>
      <c r="O86" s="278">
        <f t="shared" si="16"/>
        <v>0</v>
      </c>
      <c r="P86" s="833">
        <f t="shared" si="17"/>
        <v>0</v>
      </c>
      <c r="Q86" s="388"/>
    </row>
    <row r="87" spans="1:17" ht="15" customHeight="1">
      <c r="A87" s="234">
        <v>58</v>
      </c>
      <c r="B87" s="268" t="s">
        <v>390</v>
      </c>
      <c r="C87" s="269">
        <v>4864985</v>
      </c>
      <c r="D87" s="104" t="s">
        <v>12</v>
      </c>
      <c r="E87" s="87" t="s">
        <v>304</v>
      </c>
      <c r="F87" s="358">
        <v>800</v>
      </c>
      <c r="G87" s="294">
        <v>150</v>
      </c>
      <c r="H87" s="295">
        <v>85</v>
      </c>
      <c r="I87" s="278">
        <f>G87-H87</f>
        <v>65</v>
      </c>
      <c r="J87" s="278">
        <f>$F87*I87</f>
        <v>52000</v>
      </c>
      <c r="K87" s="278">
        <f>J87/1000000</f>
        <v>5.1999999999999998E-2</v>
      </c>
      <c r="L87" s="294">
        <v>0</v>
      </c>
      <c r="M87" s="295">
        <v>0</v>
      </c>
      <c r="N87" s="278">
        <f>L87-M87</f>
        <v>0</v>
      </c>
      <c r="O87" s="278">
        <f>$F87*N87</f>
        <v>0</v>
      </c>
      <c r="P87" s="833">
        <f>O87/1000000</f>
        <v>0</v>
      </c>
      <c r="Q87" s="388"/>
    </row>
    <row r="88" spans="1:17" ht="15" customHeight="1">
      <c r="A88" s="234">
        <v>59</v>
      </c>
      <c r="B88" s="268" t="s">
        <v>391</v>
      </c>
      <c r="C88" s="269">
        <v>5128436</v>
      </c>
      <c r="D88" s="104" t="s">
        <v>12</v>
      </c>
      <c r="E88" s="87" t="s">
        <v>304</v>
      </c>
      <c r="F88" s="358">
        <v>800</v>
      </c>
      <c r="G88" s="294">
        <v>992694</v>
      </c>
      <c r="H88" s="295">
        <v>992729</v>
      </c>
      <c r="I88" s="278">
        <f t="shared" si="12"/>
        <v>-35</v>
      </c>
      <c r="J88" s="278">
        <f t="shared" si="13"/>
        <v>-28000</v>
      </c>
      <c r="K88" s="278">
        <f t="shared" si="14"/>
        <v>-2.8000000000000001E-2</v>
      </c>
      <c r="L88" s="294">
        <v>52</v>
      </c>
      <c r="M88" s="295">
        <v>52</v>
      </c>
      <c r="N88" s="278">
        <f t="shared" si="15"/>
        <v>0</v>
      </c>
      <c r="O88" s="278">
        <f t="shared" si="16"/>
        <v>0</v>
      </c>
      <c r="P88" s="833">
        <f t="shared" si="17"/>
        <v>0</v>
      </c>
      <c r="Q88" s="388"/>
    </row>
    <row r="89" spans="1:17" ht="15" customHeight="1">
      <c r="A89" s="234">
        <v>60</v>
      </c>
      <c r="B89" s="268" t="s">
        <v>452</v>
      </c>
      <c r="C89" s="269">
        <v>5128428</v>
      </c>
      <c r="D89" s="104" t="s">
        <v>12</v>
      </c>
      <c r="E89" s="87" t="s">
        <v>304</v>
      </c>
      <c r="F89" s="358">
        <v>800</v>
      </c>
      <c r="G89" s="294">
        <v>985172</v>
      </c>
      <c r="H89" s="295">
        <v>985426</v>
      </c>
      <c r="I89" s="278">
        <f t="shared" si="12"/>
        <v>-254</v>
      </c>
      <c r="J89" s="278">
        <f t="shared" si="13"/>
        <v>-203200</v>
      </c>
      <c r="K89" s="278">
        <f t="shared" si="14"/>
        <v>-0.20319999999999999</v>
      </c>
      <c r="L89" s="294">
        <v>999776</v>
      </c>
      <c r="M89" s="295">
        <v>999782</v>
      </c>
      <c r="N89" s="278">
        <f t="shared" si="15"/>
        <v>-6</v>
      </c>
      <c r="O89" s="278">
        <f t="shared" si="16"/>
        <v>-4800</v>
      </c>
      <c r="P89" s="833">
        <f t="shared" si="17"/>
        <v>-4.7999999999999996E-3</v>
      </c>
      <c r="Q89" s="388"/>
    </row>
    <row r="90" spans="1:17" ht="15" customHeight="1">
      <c r="A90" s="234">
        <v>61</v>
      </c>
      <c r="B90" s="268" t="s">
        <v>453</v>
      </c>
      <c r="C90" s="269">
        <v>4864926</v>
      </c>
      <c r="D90" s="104" t="s">
        <v>12</v>
      </c>
      <c r="E90" s="87" t="s">
        <v>304</v>
      </c>
      <c r="F90" s="358">
        <v>800</v>
      </c>
      <c r="G90" s="294">
        <v>983668</v>
      </c>
      <c r="H90" s="295">
        <v>984538</v>
      </c>
      <c r="I90" s="278">
        <f t="shared" si="12"/>
        <v>-870</v>
      </c>
      <c r="J90" s="278">
        <f t="shared" si="13"/>
        <v>-696000</v>
      </c>
      <c r="K90" s="278">
        <f t="shared" si="14"/>
        <v>-0.69599999999999995</v>
      </c>
      <c r="L90" s="294">
        <v>999982</v>
      </c>
      <c r="M90" s="295">
        <v>999982</v>
      </c>
      <c r="N90" s="278">
        <f t="shared" si="15"/>
        <v>0</v>
      </c>
      <c r="O90" s="278">
        <f t="shared" si="16"/>
        <v>0</v>
      </c>
      <c r="P90" s="833">
        <f t="shared" si="17"/>
        <v>0</v>
      </c>
      <c r="Q90" s="388"/>
    </row>
    <row r="91" spans="1:17" ht="15" customHeight="1">
      <c r="A91" s="581"/>
      <c r="B91" s="248" t="s">
        <v>97</v>
      </c>
      <c r="C91" s="269"/>
      <c r="D91" s="77"/>
      <c r="E91" s="77"/>
      <c r="F91" s="274"/>
      <c r="G91" s="294"/>
      <c r="H91" s="295"/>
      <c r="I91" s="278"/>
      <c r="J91" s="278"/>
      <c r="K91" s="278"/>
      <c r="L91" s="294"/>
      <c r="M91" s="295"/>
      <c r="N91" s="278"/>
      <c r="O91" s="278"/>
      <c r="P91" s="833"/>
      <c r="Q91" s="388"/>
    </row>
    <row r="92" spans="1:17" ht="15" customHeight="1">
      <c r="A92" s="234">
        <v>63</v>
      </c>
      <c r="B92" s="268" t="s">
        <v>108</v>
      </c>
      <c r="C92" s="269">
        <v>4864949</v>
      </c>
      <c r="D92" s="104" t="s">
        <v>12</v>
      </c>
      <c r="E92" s="87" t="s">
        <v>304</v>
      </c>
      <c r="F92" s="278">
        <v>2000</v>
      </c>
      <c r="G92" s="294">
        <v>986645</v>
      </c>
      <c r="H92" s="295">
        <v>986645</v>
      </c>
      <c r="I92" s="243">
        <f>G92-H92</f>
        <v>0</v>
      </c>
      <c r="J92" s="243">
        <f>$F92*I92</f>
        <v>0</v>
      </c>
      <c r="K92" s="243">
        <f>J92/1000000</f>
        <v>0</v>
      </c>
      <c r="L92" s="294">
        <v>998514</v>
      </c>
      <c r="M92" s="295">
        <v>998514</v>
      </c>
      <c r="N92" s="295">
        <f>L92-M92</f>
        <v>0</v>
      </c>
      <c r="O92" s="295">
        <f>$F92*N92</f>
        <v>0</v>
      </c>
      <c r="P92" s="296">
        <f>O92/1000000</f>
        <v>0</v>
      </c>
      <c r="Q92" s="396"/>
    </row>
    <row r="93" spans="1:17" ht="15" customHeight="1">
      <c r="A93" s="234"/>
      <c r="B93" s="270" t="s">
        <v>161</v>
      </c>
      <c r="C93" s="269"/>
      <c r="D93" s="104"/>
      <c r="E93" s="104"/>
      <c r="F93" s="278"/>
      <c r="G93" s="294"/>
      <c r="H93" s="295"/>
      <c r="I93" s="278"/>
      <c r="J93" s="278"/>
      <c r="K93" s="278"/>
      <c r="L93" s="294"/>
      <c r="M93" s="295"/>
      <c r="N93" s="278"/>
      <c r="O93" s="278"/>
      <c r="P93" s="833"/>
      <c r="Q93" s="388"/>
    </row>
    <row r="94" spans="1:17" s="721" customFormat="1" ht="15" customHeight="1">
      <c r="A94" s="715">
        <v>64</v>
      </c>
      <c r="B94" s="716" t="s">
        <v>34</v>
      </c>
      <c r="C94" s="717">
        <v>4864966</v>
      </c>
      <c r="D94" s="718" t="s">
        <v>12</v>
      </c>
      <c r="E94" s="719" t="s">
        <v>304</v>
      </c>
      <c r="F94" s="859">
        <v>-2000</v>
      </c>
      <c r="G94" s="294">
        <v>128706</v>
      </c>
      <c r="H94" s="295">
        <v>128568</v>
      </c>
      <c r="I94" s="278">
        <f>G94-H94</f>
        <v>138</v>
      </c>
      <c r="J94" s="278">
        <f>$F94*I94</f>
        <v>-276000</v>
      </c>
      <c r="K94" s="278">
        <f>J94/1000000</f>
        <v>-0.27600000000000002</v>
      </c>
      <c r="L94" s="294">
        <v>7044</v>
      </c>
      <c r="M94" s="295">
        <v>6936</v>
      </c>
      <c r="N94" s="278">
        <f>L94-M94</f>
        <v>108</v>
      </c>
      <c r="O94" s="278">
        <f>$F94*N94</f>
        <v>-216000</v>
      </c>
      <c r="P94" s="833">
        <f>O94/1000000</f>
        <v>-0.216</v>
      </c>
      <c r="Q94" s="720"/>
    </row>
    <row r="95" spans="1:17" ht="15" customHeight="1">
      <c r="A95" s="234">
        <v>64</v>
      </c>
      <c r="B95" s="268" t="s">
        <v>162</v>
      </c>
      <c r="C95" s="269">
        <v>4864932</v>
      </c>
      <c r="D95" s="104" t="s">
        <v>12</v>
      </c>
      <c r="E95" s="87" t="s">
        <v>304</v>
      </c>
      <c r="F95" s="278">
        <v>-1000</v>
      </c>
      <c r="G95" s="294">
        <v>19645</v>
      </c>
      <c r="H95" s="295">
        <v>19645</v>
      </c>
      <c r="I95" s="278">
        <f>G95-H95</f>
        <v>0</v>
      </c>
      <c r="J95" s="278">
        <f>$F95*I95</f>
        <v>0</v>
      </c>
      <c r="K95" s="278">
        <f>J95/1000000</f>
        <v>0</v>
      </c>
      <c r="L95" s="294">
        <v>8787</v>
      </c>
      <c r="M95" s="295">
        <v>6061</v>
      </c>
      <c r="N95" s="278">
        <f>L95-M95</f>
        <v>2726</v>
      </c>
      <c r="O95" s="278">
        <f>$F95*N95</f>
        <v>-2726000</v>
      </c>
      <c r="P95" s="833">
        <f>O95/1000000</f>
        <v>-2.726</v>
      </c>
      <c r="Q95" s="388"/>
    </row>
    <row r="96" spans="1:17" ht="15" customHeight="1">
      <c r="A96" s="234">
        <v>65</v>
      </c>
      <c r="B96" s="268" t="s">
        <v>389</v>
      </c>
      <c r="C96" s="269">
        <v>4864999</v>
      </c>
      <c r="D96" s="104" t="s">
        <v>12</v>
      </c>
      <c r="E96" s="87" t="s">
        <v>304</v>
      </c>
      <c r="F96" s="278">
        <v>-1000</v>
      </c>
      <c r="G96" s="294">
        <v>142613</v>
      </c>
      <c r="H96" s="295">
        <v>142562</v>
      </c>
      <c r="I96" s="278">
        <f>G96-H96</f>
        <v>51</v>
      </c>
      <c r="J96" s="278">
        <f>$F96*I96</f>
        <v>-51000</v>
      </c>
      <c r="K96" s="278">
        <f>J96/1000000</f>
        <v>-5.0999999999999997E-2</v>
      </c>
      <c r="L96" s="294">
        <v>3148</v>
      </c>
      <c r="M96" s="295">
        <v>3103</v>
      </c>
      <c r="N96" s="278">
        <f>L96-M96</f>
        <v>45</v>
      </c>
      <c r="O96" s="278">
        <f>$F96*N96</f>
        <v>-45000</v>
      </c>
      <c r="P96" s="833">
        <f>O96/1000000</f>
        <v>-4.4999999999999998E-2</v>
      </c>
      <c r="Q96" s="388"/>
    </row>
    <row r="97" spans="1:17" ht="15" customHeight="1">
      <c r="A97" s="234"/>
      <c r="B97" s="248" t="s">
        <v>25</v>
      </c>
      <c r="C97" s="249"/>
      <c r="D97" s="77"/>
      <c r="E97" s="77"/>
      <c r="F97" s="278"/>
      <c r="G97" s="294"/>
      <c r="H97" s="295"/>
      <c r="I97" s="278"/>
      <c r="J97" s="278"/>
      <c r="K97" s="278"/>
      <c r="L97" s="294"/>
      <c r="M97" s="295"/>
      <c r="N97" s="278"/>
      <c r="O97" s="278"/>
      <c r="P97" s="833"/>
      <c r="Q97" s="388"/>
    </row>
    <row r="98" spans="1:17" ht="15" customHeight="1">
      <c r="A98" s="234">
        <v>66</v>
      </c>
      <c r="B98" s="250" t="s">
        <v>74</v>
      </c>
      <c r="C98" s="290">
        <v>4902566</v>
      </c>
      <c r="D98" s="283" t="s">
        <v>12</v>
      </c>
      <c r="E98" s="283" t="s">
        <v>304</v>
      </c>
      <c r="F98" s="290">
        <v>100</v>
      </c>
      <c r="G98" s="294">
        <v>308</v>
      </c>
      <c r="H98" s="295">
        <v>307</v>
      </c>
      <c r="I98" s="295">
        <f>G98-H98</f>
        <v>1</v>
      </c>
      <c r="J98" s="295">
        <f>$F98*I98</f>
        <v>100</v>
      </c>
      <c r="K98" s="295">
        <f>J98/1000000</f>
        <v>1E-4</v>
      </c>
      <c r="L98" s="294">
        <v>3503</v>
      </c>
      <c r="M98" s="295">
        <v>2267</v>
      </c>
      <c r="N98" s="295">
        <f>L98-M98</f>
        <v>1236</v>
      </c>
      <c r="O98" s="295">
        <f>$F98*N98</f>
        <v>123600</v>
      </c>
      <c r="P98" s="296">
        <f>O98/1000000</f>
        <v>0.1236</v>
      </c>
      <c r="Q98" s="388"/>
    </row>
    <row r="99" spans="1:17" ht="15" customHeight="1">
      <c r="A99" s="234"/>
      <c r="B99" s="270" t="s">
        <v>44</v>
      </c>
      <c r="C99" s="269"/>
      <c r="D99" s="104"/>
      <c r="E99" s="104"/>
      <c r="F99" s="278"/>
      <c r="G99" s="294"/>
      <c r="H99" s="295"/>
      <c r="I99" s="278"/>
      <c r="J99" s="278"/>
      <c r="K99" s="278"/>
      <c r="L99" s="294"/>
      <c r="M99" s="295"/>
      <c r="N99" s="278"/>
      <c r="O99" s="278"/>
      <c r="P99" s="833"/>
      <c r="Q99" s="388"/>
    </row>
    <row r="100" spans="1:17" ht="15" customHeight="1">
      <c r="A100" s="234">
        <v>67</v>
      </c>
      <c r="B100" s="268" t="s">
        <v>305</v>
      </c>
      <c r="C100" s="269">
        <v>4865149</v>
      </c>
      <c r="D100" s="104" t="s">
        <v>12</v>
      </c>
      <c r="E100" s="87" t="s">
        <v>304</v>
      </c>
      <c r="F100" s="278">
        <v>187.5</v>
      </c>
      <c r="G100" s="294">
        <v>996263</v>
      </c>
      <c r="H100" s="295">
        <v>996267</v>
      </c>
      <c r="I100" s="278">
        <f>G100-H100</f>
        <v>-4</v>
      </c>
      <c r="J100" s="278">
        <f>$F100*I100</f>
        <v>-750</v>
      </c>
      <c r="K100" s="278">
        <f>J100/1000000</f>
        <v>-7.5000000000000002E-4</v>
      </c>
      <c r="L100" s="294">
        <v>998403</v>
      </c>
      <c r="M100" s="295">
        <v>998451</v>
      </c>
      <c r="N100" s="278">
        <f>L100-M100</f>
        <v>-48</v>
      </c>
      <c r="O100" s="278">
        <f>$F100*N100</f>
        <v>-9000</v>
      </c>
      <c r="P100" s="833">
        <f>O100/1000000</f>
        <v>-8.9999999999999993E-3</v>
      </c>
      <c r="Q100" s="389"/>
    </row>
    <row r="101" spans="1:17" ht="15" customHeight="1">
      <c r="A101" s="234">
        <v>68</v>
      </c>
      <c r="B101" s="268" t="s">
        <v>398</v>
      </c>
      <c r="C101" s="269">
        <v>4864870</v>
      </c>
      <c r="D101" s="104" t="s">
        <v>12</v>
      </c>
      <c r="E101" s="87" t="s">
        <v>304</v>
      </c>
      <c r="F101" s="278">
        <v>1000</v>
      </c>
      <c r="G101" s="294">
        <v>998246</v>
      </c>
      <c r="H101" s="295">
        <v>998246</v>
      </c>
      <c r="I101" s="278">
        <f>G101-H101</f>
        <v>0</v>
      </c>
      <c r="J101" s="278">
        <f>$F101*I101</f>
        <v>0</v>
      </c>
      <c r="K101" s="278">
        <f>J101/1000000</f>
        <v>0</v>
      </c>
      <c r="L101" s="294">
        <v>482</v>
      </c>
      <c r="M101" s="295">
        <v>462</v>
      </c>
      <c r="N101" s="278">
        <f>L101-M101</f>
        <v>20</v>
      </c>
      <c r="O101" s="278">
        <f>$F101*N101</f>
        <v>20000</v>
      </c>
      <c r="P101" s="833">
        <f>O101/1000000</f>
        <v>0.02</v>
      </c>
      <c r="Q101" s="409"/>
    </row>
    <row r="102" spans="1:17" ht="15" customHeight="1">
      <c r="A102" s="234">
        <v>69</v>
      </c>
      <c r="B102" s="268" t="s">
        <v>399</v>
      </c>
      <c r="C102" s="269">
        <v>5128400</v>
      </c>
      <c r="D102" s="104" t="s">
        <v>12</v>
      </c>
      <c r="E102" s="87" t="s">
        <v>304</v>
      </c>
      <c r="F102" s="278">
        <v>1000</v>
      </c>
      <c r="G102" s="294">
        <v>997791</v>
      </c>
      <c r="H102" s="295">
        <v>997791</v>
      </c>
      <c r="I102" s="278">
        <f>G102-H102</f>
        <v>0</v>
      </c>
      <c r="J102" s="278">
        <f>$F102*I102</f>
        <v>0</v>
      </c>
      <c r="K102" s="278">
        <f>J102/1000000</f>
        <v>0</v>
      </c>
      <c r="L102" s="294">
        <v>391</v>
      </c>
      <c r="M102" s="295">
        <v>391</v>
      </c>
      <c r="N102" s="278">
        <f>L102-M102</f>
        <v>0</v>
      </c>
      <c r="O102" s="278">
        <f>$F102*N102</f>
        <v>0</v>
      </c>
      <c r="P102" s="833">
        <f>O102/1000000</f>
        <v>0</v>
      </c>
      <c r="Q102" s="409"/>
    </row>
    <row r="103" spans="1:17" ht="15" customHeight="1">
      <c r="A103" s="234"/>
      <c r="B103" s="248" t="s">
        <v>33</v>
      </c>
      <c r="C103" s="290"/>
      <c r="D103" s="302"/>
      <c r="E103" s="283"/>
      <c r="F103" s="290"/>
      <c r="G103" s="294"/>
      <c r="H103" s="295"/>
      <c r="I103" s="295"/>
      <c r="J103" s="295"/>
      <c r="K103" s="295"/>
      <c r="L103" s="294"/>
      <c r="M103" s="295"/>
      <c r="N103" s="295"/>
      <c r="O103" s="295"/>
      <c r="P103" s="296"/>
      <c r="Q103" s="388"/>
    </row>
    <row r="104" spans="1:17" ht="15" customHeight="1">
      <c r="A104" s="234">
        <v>70</v>
      </c>
      <c r="B104" s="882" t="s">
        <v>318</v>
      </c>
      <c r="C104" s="290">
        <v>5128439</v>
      </c>
      <c r="D104" s="301" t="s">
        <v>12</v>
      </c>
      <c r="E104" s="283" t="s">
        <v>304</v>
      </c>
      <c r="F104" s="290">
        <v>800</v>
      </c>
      <c r="G104" s="294">
        <v>893516</v>
      </c>
      <c r="H104" s="295">
        <v>893565</v>
      </c>
      <c r="I104" s="295">
        <f>G104-H104</f>
        <v>-49</v>
      </c>
      <c r="J104" s="295">
        <f>$F104*I104</f>
        <v>-39200</v>
      </c>
      <c r="K104" s="295">
        <f>J104/1000000</f>
        <v>-3.9199999999999999E-2</v>
      </c>
      <c r="L104" s="294">
        <v>997528</v>
      </c>
      <c r="M104" s="295">
        <v>997591</v>
      </c>
      <c r="N104" s="295">
        <f>L104-M104</f>
        <v>-63</v>
      </c>
      <c r="O104" s="295">
        <f>$F104*N104</f>
        <v>-50400</v>
      </c>
      <c r="P104" s="296">
        <f>O104/1000000</f>
        <v>-5.04E-2</v>
      </c>
      <c r="Q104" s="396"/>
    </row>
    <row r="105" spans="1:17" ht="15" customHeight="1">
      <c r="A105" s="234"/>
      <c r="B105" s="582" t="s">
        <v>395</v>
      </c>
      <c r="C105" s="290"/>
      <c r="D105" s="301"/>
      <c r="E105" s="283"/>
      <c r="F105" s="290"/>
      <c r="G105" s="294"/>
      <c r="H105" s="295"/>
      <c r="I105" s="295"/>
      <c r="J105" s="295"/>
      <c r="K105" s="295"/>
      <c r="L105" s="294"/>
      <c r="M105" s="295"/>
      <c r="N105" s="295"/>
      <c r="O105" s="295"/>
      <c r="P105" s="296"/>
      <c r="Q105" s="396"/>
    </row>
    <row r="106" spans="1:17" ht="15" customHeight="1">
      <c r="A106" s="234">
        <v>71</v>
      </c>
      <c r="B106" s="583" t="s">
        <v>396</v>
      </c>
      <c r="C106" s="290">
        <v>4864839</v>
      </c>
      <c r="D106" s="301" t="s">
        <v>12</v>
      </c>
      <c r="E106" s="283" t="s">
        <v>304</v>
      </c>
      <c r="F106" s="290">
        <v>1000</v>
      </c>
      <c r="G106" s="294">
        <v>923</v>
      </c>
      <c r="H106" s="295">
        <v>878</v>
      </c>
      <c r="I106" s="295">
        <f>G106-H106</f>
        <v>45</v>
      </c>
      <c r="J106" s="295">
        <f>$F106*I106</f>
        <v>45000</v>
      </c>
      <c r="K106" s="295">
        <f>J106/1000000</f>
        <v>4.4999999999999998E-2</v>
      </c>
      <c r="L106" s="294">
        <v>999897</v>
      </c>
      <c r="M106" s="295">
        <v>999967</v>
      </c>
      <c r="N106" s="295">
        <f>L106-M106</f>
        <v>-70</v>
      </c>
      <c r="O106" s="295">
        <f>$F106*N106</f>
        <v>-70000</v>
      </c>
      <c r="P106" s="296">
        <f>O106/1000000</f>
        <v>-7.0000000000000007E-2</v>
      </c>
      <c r="Q106" s="396"/>
    </row>
    <row r="107" spans="1:17" ht="15" customHeight="1">
      <c r="A107" s="234">
        <v>72</v>
      </c>
      <c r="B107" s="583" t="s">
        <v>400</v>
      </c>
      <c r="C107" s="812">
        <v>4864872</v>
      </c>
      <c r="D107" s="301" t="s">
        <v>12</v>
      </c>
      <c r="E107" s="283" t="s">
        <v>304</v>
      </c>
      <c r="F107" s="290">
        <v>1000</v>
      </c>
      <c r="G107" s="294">
        <v>997070</v>
      </c>
      <c r="H107" s="295">
        <v>997077</v>
      </c>
      <c r="I107" s="295">
        <f>G107-H107</f>
        <v>-7</v>
      </c>
      <c r="J107" s="295">
        <f>$F107*I107</f>
        <v>-7000</v>
      </c>
      <c r="K107" s="295">
        <f>J107/1000000</f>
        <v>-7.0000000000000001E-3</v>
      </c>
      <c r="L107" s="294">
        <v>999820</v>
      </c>
      <c r="M107" s="295">
        <v>999914</v>
      </c>
      <c r="N107" s="295">
        <f>L107-M107</f>
        <v>-94</v>
      </c>
      <c r="O107" s="295">
        <f>$F107*N107</f>
        <v>-94000</v>
      </c>
      <c r="P107" s="296">
        <f>O107/1000000</f>
        <v>-9.4E-2</v>
      </c>
      <c r="Q107" s="396"/>
    </row>
    <row r="108" spans="1:17" ht="15" customHeight="1">
      <c r="A108" s="581"/>
      <c r="B108" s="248" t="s">
        <v>173</v>
      </c>
      <c r="C108" s="813"/>
      <c r="D108" s="301"/>
      <c r="E108" s="283"/>
      <c r="F108" s="290"/>
      <c r="G108" s="294"/>
      <c r="H108" s="295"/>
      <c r="I108" s="295"/>
      <c r="J108" s="295"/>
      <c r="K108" s="295"/>
      <c r="L108" s="294"/>
      <c r="M108" s="295"/>
      <c r="N108" s="295"/>
      <c r="O108" s="295"/>
      <c r="P108" s="296"/>
      <c r="Q108" s="388"/>
    </row>
    <row r="109" spans="1:17" ht="15" customHeight="1">
      <c r="A109" s="234">
        <v>73</v>
      </c>
      <c r="B109" s="268" t="s">
        <v>320</v>
      </c>
      <c r="C109" s="290">
        <v>4865072</v>
      </c>
      <c r="D109" s="301" t="s">
        <v>12</v>
      </c>
      <c r="E109" s="283" t="s">
        <v>304</v>
      </c>
      <c r="F109" s="290">
        <v>100</v>
      </c>
      <c r="G109" s="294">
        <v>999994</v>
      </c>
      <c r="H109" s="295">
        <v>999990</v>
      </c>
      <c r="I109" s="295">
        <f>G109-H109</f>
        <v>4</v>
      </c>
      <c r="J109" s="295">
        <f>$F109*I109</f>
        <v>400</v>
      </c>
      <c r="K109" s="295">
        <f>J109/1000000</f>
        <v>4.0000000000000002E-4</v>
      </c>
      <c r="L109" s="294">
        <v>999777</v>
      </c>
      <c r="M109" s="295">
        <v>999635</v>
      </c>
      <c r="N109" s="295">
        <f>L109-M109</f>
        <v>142</v>
      </c>
      <c r="O109" s="295">
        <f>$F109*N109</f>
        <v>14200</v>
      </c>
      <c r="P109" s="296">
        <f>O109/1000000</f>
        <v>1.4200000000000001E-2</v>
      </c>
      <c r="Q109" s="396"/>
    </row>
    <row r="110" spans="1:17" ht="15" customHeight="1">
      <c r="A110" s="234">
        <v>74</v>
      </c>
      <c r="B110" s="268" t="s">
        <v>321</v>
      </c>
      <c r="C110" s="290">
        <v>4865066</v>
      </c>
      <c r="D110" s="301" t="s">
        <v>12</v>
      </c>
      <c r="E110" s="283" t="s">
        <v>304</v>
      </c>
      <c r="F110" s="290">
        <v>200</v>
      </c>
      <c r="G110" s="294">
        <v>22</v>
      </c>
      <c r="H110" s="295">
        <v>18</v>
      </c>
      <c r="I110" s="295">
        <f>G110-H110</f>
        <v>4</v>
      </c>
      <c r="J110" s="295">
        <f>$F110*I110</f>
        <v>800</v>
      </c>
      <c r="K110" s="295">
        <f>J110/1000000</f>
        <v>8.0000000000000004E-4</v>
      </c>
      <c r="L110" s="294">
        <v>81</v>
      </c>
      <c r="M110" s="295">
        <v>57</v>
      </c>
      <c r="N110" s="295">
        <f>L110-M110</f>
        <v>24</v>
      </c>
      <c r="O110" s="295">
        <f>$F110*N110</f>
        <v>4800</v>
      </c>
      <c r="P110" s="296">
        <f>O110/1000000</f>
        <v>4.7999999999999996E-3</v>
      </c>
      <c r="Q110" s="388"/>
    </row>
    <row r="111" spans="1:17" ht="15" customHeight="1">
      <c r="A111" s="581"/>
      <c r="B111" s="248" t="s">
        <v>374</v>
      </c>
      <c r="C111" s="290"/>
      <c r="D111" s="301"/>
      <c r="E111" s="283"/>
      <c r="F111" s="290"/>
      <c r="G111" s="294"/>
      <c r="H111" s="295"/>
      <c r="I111" s="295"/>
      <c r="J111" s="295"/>
      <c r="K111" s="295"/>
      <c r="L111" s="294"/>
      <c r="M111" s="295"/>
      <c r="N111" s="295"/>
      <c r="O111" s="295"/>
      <c r="P111" s="296"/>
      <c r="Q111" s="388"/>
    </row>
    <row r="112" spans="1:17" ht="15" customHeight="1">
      <c r="A112" s="234">
        <v>75</v>
      </c>
      <c r="B112" s="268" t="s">
        <v>375</v>
      </c>
      <c r="C112" s="290">
        <v>4864861</v>
      </c>
      <c r="D112" s="301" t="s">
        <v>12</v>
      </c>
      <c r="E112" s="283" t="s">
        <v>304</v>
      </c>
      <c r="F112" s="290">
        <v>500</v>
      </c>
      <c r="G112" s="294">
        <v>8136</v>
      </c>
      <c r="H112" s="295">
        <v>8140</v>
      </c>
      <c r="I112" s="295">
        <f t="shared" ref="I112:I119" si="18">G112-H112</f>
        <v>-4</v>
      </c>
      <c r="J112" s="295">
        <f t="shared" ref="J112:J119" si="19">$F112*I112</f>
        <v>-2000</v>
      </c>
      <c r="K112" s="295">
        <f t="shared" ref="K112:K119" si="20">J112/1000000</f>
        <v>-2E-3</v>
      </c>
      <c r="L112" s="294">
        <v>3097</v>
      </c>
      <c r="M112" s="295">
        <v>3095</v>
      </c>
      <c r="N112" s="295">
        <f t="shared" ref="N112:N119" si="21">L112-M112</f>
        <v>2</v>
      </c>
      <c r="O112" s="295">
        <f t="shared" ref="O112:O119" si="22">$F112*N112</f>
        <v>1000</v>
      </c>
      <c r="P112" s="296">
        <f t="shared" ref="P112:P119" si="23">O112/1000000</f>
        <v>1E-3</v>
      </c>
      <c r="Q112" s="396"/>
    </row>
    <row r="113" spans="1:17" ht="15" customHeight="1">
      <c r="A113" s="234">
        <v>76</v>
      </c>
      <c r="B113" s="268" t="s">
        <v>376</v>
      </c>
      <c r="C113" s="290">
        <v>4864877</v>
      </c>
      <c r="D113" s="301" t="s">
        <v>12</v>
      </c>
      <c r="E113" s="283" t="s">
        <v>304</v>
      </c>
      <c r="F113" s="290">
        <v>1000</v>
      </c>
      <c r="G113" s="294">
        <v>994219</v>
      </c>
      <c r="H113" s="295">
        <v>994227</v>
      </c>
      <c r="I113" s="295">
        <f t="shared" si="18"/>
        <v>-8</v>
      </c>
      <c r="J113" s="295">
        <f t="shared" si="19"/>
        <v>-8000</v>
      </c>
      <c r="K113" s="295">
        <f t="shared" si="20"/>
        <v>-8.0000000000000002E-3</v>
      </c>
      <c r="L113" s="294">
        <v>4183</v>
      </c>
      <c r="M113" s="295">
        <v>4209</v>
      </c>
      <c r="N113" s="295">
        <f t="shared" si="21"/>
        <v>-26</v>
      </c>
      <c r="O113" s="295">
        <f t="shared" si="22"/>
        <v>-26000</v>
      </c>
      <c r="P113" s="296">
        <f t="shared" si="23"/>
        <v>-2.5999999999999999E-2</v>
      </c>
      <c r="Q113" s="388"/>
    </row>
    <row r="114" spans="1:17" ht="15" customHeight="1">
      <c r="A114" s="234">
        <v>77</v>
      </c>
      <c r="B114" s="268" t="s">
        <v>377</v>
      </c>
      <c r="C114" s="290">
        <v>4864841</v>
      </c>
      <c r="D114" s="301" t="s">
        <v>12</v>
      </c>
      <c r="E114" s="283" t="s">
        <v>304</v>
      </c>
      <c r="F114" s="290">
        <v>1000</v>
      </c>
      <c r="G114" s="294">
        <v>980418</v>
      </c>
      <c r="H114" s="295">
        <v>980419</v>
      </c>
      <c r="I114" s="295">
        <f t="shared" si="18"/>
        <v>-1</v>
      </c>
      <c r="J114" s="295">
        <f t="shared" si="19"/>
        <v>-1000</v>
      </c>
      <c r="K114" s="295">
        <f t="shared" si="20"/>
        <v>-1E-3</v>
      </c>
      <c r="L114" s="294">
        <v>522</v>
      </c>
      <c r="M114" s="295">
        <v>554</v>
      </c>
      <c r="N114" s="295">
        <f t="shared" si="21"/>
        <v>-32</v>
      </c>
      <c r="O114" s="295">
        <f t="shared" si="22"/>
        <v>-32000</v>
      </c>
      <c r="P114" s="296">
        <f t="shared" si="23"/>
        <v>-3.2000000000000001E-2</v>
      </c>
      <c r="Q114" s="388"/>
    </row>
    <row r="115" spans="1:17" ht="15" customHeight="1">
      <c r="A115" s="234">
        <v>78</v>
      </c>
      <c r="B115" s="268" t="s">
        <v>378</v>
      </c>
      <c r="C115" s="290">
        <v>4864882</v>
      </c>
      <c r="D115" s="301" t="s">
        <v>12</v>
      </c>
      <c r="E115" s="283" t="s">
        <v>304</v>
      </c>
      <c r="F115" s="290">
        <v>1000</v>
      </c>
      <c r="G115" s="294">
        <v>7516</v>
      </c>
      <c r="H115" s="295">
        <v>7510</v>
      </c>
      <c r="I115" s="295">
        <f t="shared" si="18"/>
        <v>6</v>
      </c>
      <c r="J115" s="295">
        <f t="shared" si="19"/>
        <v>6000</v>
      </c>
      <c r="K115" s="295">
        <f t="shared" si="20"/>
        <v>6.0000000000000001E-3</v>
      </c>
      <c r="L115" s="294">
        <v>6927</v>
      </c>
      <c r="M115" s="295">
        <v>6924</v>
      </c>
      <c r="N115" s="295">
        <f t="shared" si="21"/>
        <v>3</v>
      </c>
      <c r="O115" s="295">
        <f t="shared" si="22"/>
        <v>3000</v>
      </c>
      <c r="P115" s="296">
        <f t="shared" si="23"/>
        <v>3.0000000000000001E-3</v>
      </c>
      <c r="Q115" s="388"/>
    </row>
    <row r="116" spans="1:17" ht="15" customHeight="1">
      <c r="A116" s="234">
        <v>79</v>
      </c>
      <c r="B116" s="268" t="s">
        <v>379</v>
      </c>
      <c r="C116" s="290">
        <v>4865064</v>
      </c>
      <c r="D116" s="301" t="s">
        <v>12</v>
      </c>
      <c r="E116" s="283" t="s">
        <v>304</v>
      </c>
      <c r="F116" s="290">
        <v>150</v>
      </c>
      <c r="G116" s="294">
        <v>993503</v>
      </c>
      <c r="H116" s="295">
        <v>993475</v>
      </c>
      <c r="I116" s="295">
        <f>G116-H116</f>
        <v>28</v>
      </c>
      <c r="J116" s="295">
        <f>$F116*I116</f>
        <v>4200</v>
      </c>
      <c r="K116" s="295">
        <f>J116/1000000</f>
        <v>4.1999999999999997E-3</v>
      </c>
      <c r="L116" s="294">
        <v>308</v>
      </c>
      <c r="M116" s="295">
        <v>242</v>
      </c>
      <c r="N116" s="295">
        <f>L116-M116</f>
        <v>66</v>
      </c>
      <c r="O116" s="295">
        <f>$F116*N116</f>
        <v>9900</v>
      </c>
      <c r="P116" s="296">
        <f>O116/1000000</f>
        <v>9.9000000000000008E-3</v>
      </c>
      <c r="Q116" s="396"/>
    </row>
    <row r="117" spans="1:17" ht="15" customHeight="1">
      <c r="A117" s="234">
        <v>80</v>
      </c>
      <c r="B117" s="268" t="s">
        <v>380</v>
      </c>
      <c r="C117" s="290">
        <v>5295123</v>
      </c>
      <c r="D117" s="301" t="s">
        <v>12</v>
      </c>
      <c r="E117" s="283" t="s">
        <v>304</v>
      </c>
      <c r="F117" s="290">
        <v>100</v>
      </c>
      <c r="G117" s="294">
        <v>154210</v>
      </c>
      <c r="H117" s="295">
        <v>154121</v>
      </c>
      <c r="I117" s="295">
        <f>G117-H117</f>
        <v>89</v>
      </c>
      <c r="J117" s="295">
        <f>$F117*I117</f>
        <v>8900</v>
      </c>
      <c r="K117" s="295">
        <f>J117/1000000</f>
        <v>8.8999999999999999E-3</v>
      </c>
      <c r="L117" s="294">
        <v>912213</v>
      </c>
      <c r="M117" s="295">
        <v>912141</v>
      </c>
      <c r="N117" s="295">
        <f>L117-M117</f>
        <v>72</v>
      </c>
      <c r="O117" s="295">
        <f>$F117*N117</f>
        <v>7200</v>
      </c>
      <c r="P117" s="296">
        <f>O117/1000000</f>
        <v>7.1999999999999998E-3</v>
      </c>
      <c r="Q117" s="396"/>
    </row>
    <row r="118" spans="1:17" ht="15" customHeight="1">
      <c r="A118" s="234">
        <v>81</v>
      </c>
      <c r="B118" s="268" t="s">
        <v>402</v>
      </c>
      <c r="C118" s="290">
        <v>4864790</v>
      </c>
      <c r="D118" s="301" t="s">
        <v>12</v>
      </c>
      <c r="E118" s="283" t="s">
        <v>304</v>
      </c>
      <c r="F118" s="290">
        <v>266.67</v>
      </c>
      <c r="G118" s="294">
        <v>2979</v>
      </c>
      <c r="H118" s="295">
        <v>2918</v>
      </c>
      <c r="I118" s="295">
        <f>G118-H118</f>
        <v>61</v>
      </c>
      <c r="J118" s="295">
        <f>$F118*I118</f>
        <v>16266.87</v>
      </c>
      <c r="K118" s="295">
        <f>J118/1000000</f>
        <v>1.6266869999999999E-2</v>
      </c>
      <c r="L118" s="294">
        <v>643</v>
      </c>
      <c r="M118" s="295">
        <v>642</v>
      </c>
      <c r="N118" s="295">
        <f>L118-M118</f>
        <v>1</v>
      </c>
      <c r="O118" s="295">
        <f>$F118*N118</f>
        <v>266.67</v>
      </c>
      <c r="P118" s="296">
        <f>O118/1000000</f>
        <v>2.6666999999999999E-4</v>
      </c>
      <c r="Q118" s="396"/>
    </row>
    <row r="119" spans="1:17" s="96" customFormat="1" ht="15" customHeight="1">
      <c r="A119" s="280">
        <v>82</v>
      </c>
      <c r="B119" s="268" t="s">
        <v>403</v>
      </c>
      <c r="C119" s="592">
        <v>4864847</v>
      </c>
      <c r="D119" s="592" t="s">
        <v>12</v>
      </c>
      <c r="E119" s="283" t="s">
        <v>304</v>
      </c>
      <c r="F119" s="243">
        <v>1000</v>
      </c>
      <c r="G119" s="294">
        <v>5426</v>
      </c>
      <c r="H119" s="295">
        <v>5419</v>
      </c>
      <c r="I119" s="269">
        <f t="shared" si="18"/>
        <v>7</v>
      </c>
      <c r="J119" s="269">
        <f t="shared" si="19"/>
        <v>7000</v>
      </c>
      <c r="K119" s="243">
        <f t="shared" si="20"/>
        <v>7.0000000000000001E-3</v>
      </c>
      <c r="L119" s="294">
        <v>7993</v>
      </c>
      <c r="M119" s="295">
        <v>7984</v>
      </c>
      <c r="N119" s="269">
        <f t="shared" si="21"/>
        <v>9</v>
      </c>
      <c r="O119" s="269">
        <f t="shared" si="22"/>
        <v>9000</v>
      </c>
      <c r="P119" s="656">
        <f t="shared" si="23"/>
        <v>8.9999999999999993E-3</v>
      </c>
      <c r="Q119" s="396"/>
    </row>
    <row r="120" spans="1:17" ht="15" customHeight="1">
      <c r="A120" s="581"/>
      <c r="B120" s="300" t="s">
        <v>412</v>
      </c>
      <c r="C120" s="35"/>
      <c r="D120" s="104"/>
      <c r="E120" s="87"/>
      <c r="F120" s="36"/>
      <c r="G120" s="294"/>
      <c r="H120" s="295"/>
      <c r="I120" s="278"/>
      <c r="J120" s="278"/>
      <c r="K120" s="278"/>
      <c r="L120" s="294"/>
      <c r="M120" s="295"/>
      <c r="N120" s="278"/>
      <c r="O120" s="278"/>
      <c r="P120" s="833"/>
      <c r="Q120" s="389"/>
    </row>
    <row r="121" spans="1:17" ht="15" customHeight="1">
      <c r="A121" s="280">
        <v>83</v>
      </c>
      <c r="B121" s="630" t="s">
        <v>413</v>
      </c>
      <c r="C121" s="35">
        <v>4865158</v>
      </c>
      <c r="D121" s="104" t="s">
        <v>12</v>
      </c>
      <c r="E121" s="87" t="s">
        <v>304</v>
      </c>
      <c r="F121" s="390">
        <v>200</v>
      </c>
      <c r="G121" s="294">
        <v>991421</v>
      </c>
      <c r="H121" s="295">
        <v>991423</v>
      </c>
      <c r="I121" s="278">
        <f>G121-H121</f>
        <v>-2</v>
      </c>
      <c r="J121" s="278">
        <f>$F121*I121</f>
        <v>-400</v>
      </c>
      <c r="K121" s="278">
        <f>J121/1000000</f>
        <v>-4.0000000000000002E-4</v>
      </c>
      <c r="L121" s="294">
        <v>20562</v>
      </c>
      <c r="M121" s="295">
        <v>20639</v>
      </c>
      <c r="N121" s="278">
        <f>L121-M121</f>
        <v>-77</v>
      </c>
      <c r="O121" s="278">
        <f>$F121*N121</f>
        <v>-15400</v>
      </c>
      <c r="P121" s="833">
        <f>O121/1000000</f>
        <v>-1.54E-2</v>
      </c>
      <c r="Q121" s="389"/>
    </row>
    <row r="122" spans="1:17" s="561" customFormat="1" ht="16.5">
      <c r="A122" s="280">
        <v>84</v>
      </c>
      <c r="B122" s="630" t="s">
        <v>414</v>
      </c>
      <c r="C122" s="883">
        <v>4865140</v>
      </c>
      <c r="D122" s="301" t="s">
        <v>12</v>
      </c>
      <c r="E122" s="283" t="s">
        <v>304</v>
      </c>
      <c r="F122" s="301">
        <v>937.5</v>
      </c>
      <c r="G122" s="294">
        <v>999969</v>
      </c>
      <c r="H122" s="295">
        <v>999969</v>
      </c>
      <c r="I122" s="302">
        <f>G122-H122</f>
        <v>0</v>
      </c>
      <c r="J122" s="302">
        <f>$F122*I122</f>
        <v>0</v>
      </c>
      <c r="K122" s="302">
        <f>J122/1000000</f>
        <v>0</v>
      </c>
      <c r="L122" s="294">
        <v>999920</v>
      </c>
      <c r="M122" s="295">
        <v>999958</v>
      </c>
      <c r="N122" s="302">
        <f>L122-M122</f>
        <v>-38</v>
      </c>
      <c r="O122" s="302">
        <f>$F122*N122</f>
        <v>-35625</v>
      </c>
      <c r="P122" s="725">
        <f>O122/1000000</f>
        <v>-3.5624999999999997E-2</v>
      </c>
      <c r="Q122" s="402"/>
    </row>
    <row r="123" spans="1:17" ht="15" customHeight="1">
      <c r="A123" s="280">
        <v>85</v>
      </c>
      <c r="B123" s="630" t="s">
        <v>415</v>
      </c>
      <c r="C123" s="35">
        <v>4864808</v>
      </c>
      <c r="D123" s="104" t="s">
        <v>12</v>
      </c>
      <c r="E123" s="87" t="s">
        <v>304</v>
      </c>
      <c r="F123" s="390">
        <v>187.5</v>
      </c>
      <c r="G123" s="294">
        <v>980831</v>
      </c>
      <c r="H123" s="295">
        <v>980832</v>
      </c>
      <c r="I123" s="278">
        <f>G123-H123</f>
        <v>-1</v>
      </c>
      <c r="J123" s="278">
        <f>$F123*I123</f>
        <v>-187.5</v>
      </c>
      <c r="K123" s="278">
        <f>J123/1000000</f>
        <v>-1.875E-4</v>
      </c>
      <c r="L123" s="294">
        <v>3212</v>
      </c>
      <c r="M123" s="295">
        <v>3297</v>
      </c>
      <c r="N123" s="278">
        <f>L123-M123</f>
        <v>-85</v>
      </c>
      <c r="O123" s="278">
        <f>$F123*N123</f>
        <v>-15937.5</v>
      </c>
      <c r="P123" s="833">
        <f>O123/1000000</f>
        <v>-1.59375E-2</v>
      </c>
      <c r="Q123" s="389"/>
    </row>
    <row r="124" spans="1:17" ht="15" customHeight="1">
      <c r="A124" s="280">
        <v>86</v>
      </c>
      <c r="B124" s="630" t="s">
        <v>474</v>
      </c>
      <c r="C124" s="35">
        <v>4865080</v>
      </c>
      <c r="D124" s="104" t="s">
        <v>12</v>
      </c>
      <c r="E124" s="87" t="s">
        <v>304</v>
      </c>
      <c r="F124" s="390">
        <v>2500</v>
      </c>
      <c r="G124" s="294">
        <v>0</v>
      </c>
      <c r="H124" s="295">
        <v>0</v>
      </c>
      <c r="I124" s="278">
        <f>G124-H124</f>
        <v>0</v>
      </c>
      <c r="J124" s="278">
        <f>$F124*I124</f>
        <v>0</v>
      </c>
      <c r="K124" s="278">
        <f>J124/1000000</f>
        <v>0</v>
      </c>
      <c r="L124" s="294">
        <v>4</v>
      </c>
      <c r="M124" s="295">
        <v>0</v>
      </c>
      <c r="N124" s="278">
        <f>L124-M124</f>
        <v>4</v>
      </c>
      <c r="O124" s="278">
        <f>$F124*N124</f>
        <v>10000</v>
      </c>
      <c r="P124" s="833">
        <f>O124/1000000</f>
        <v>0.01</v>
      </c>
      <c r="Q124" s="409"/>
    </row>
    <row r="125" spans="1:17" s="414" customFormat="1" ht="17.25" thickBot="1">
      <c r="A125" s="659">
        <v>87</v>
      </c>
      <c r="B125" s="660" t="s">
        <v>416</v>
      </c>
      <c r="C125" s="626">
        <v>4864822</v>
      </c>
      <c r="D125" s="226" t="s">
        <v>12</v>
      </c>
      <c r="E125" s="227" t="s">
        <v>304</v>
      </c>
      <c r="F125" s="626">
        <v>100</v>
      </c>
      <c r="G125" s="386">
        <v>993035</v>
      </c>
      <c r="H125" s="387">
        <v>993030</v>
      </c>
      <c r="I125" s="282">
        <f>G125-H125</f>
        <v>5</v>
      </c>
      <c r="J125" s="282">
        <f>$F125*I125</f>
        <v>500</v>
      </c>
      <c r="K125" s="282">
        <f>J125/1000000</f>
        <v>5.0000000000000001E-4</v>
      </c>
      <c r="L125" s="386">
        <v>30902</v>
      </c>
      <c r="M125" s="387">
        <v>30647</v>
      </c>
      <c r="N125" s="282">
        <f>L125-M125</f>
        <v>255</v>
      </c>
      <c r="O125" s="282">
        <f>$F125*N125</f>
        <v>25500</v>
      </c>
      <c r="P125" s="856">
        <f>O125/1000000</f>
        <v>2.5499999999999998E-2</v>
      </c>
      <c r="Q125" s="661"/>
    </row>
    <row r="126" spans="1:17" s="411" customFormat="1" ht="7.5" customHeight="1" thickTop="1">
      <c r="A126" s="40"/>
      <c r="B126" s="643"/>
      <c r="C126" s="412"/>
      <c r="D126" s="104"/>
      <c r="E126" s="87"/>
      <c r="F126" s="412"/>
      <c r="G126" s="295"/>
      <c r="H126" s="295"/>
      <c r="I126" s="278"/>
      <c r="J126" s="278"/>
      <c r="K126" s="278"/>
      <c r="L126" s="295"/>
      <c r="M126" s="295"/>
      <c r="N126" s="278"/>
      <c r="O126" s="278"/>
      <c r="P126" s="278"/>
      <c r="Q126" s="669"/>
    </row>
    <row r="127" spans="1:17" ht="21" customHeight="1">
      <c r="A127" s="162" t="s">
        <v>272</v>
      </c>
      <c r="C127" s="52"/>
      <c r="D127" s="84"/>
      <c r="E127" s="84"/>
      <c r="F127" s="499"/>
      <c r="K127" s="500">
        <f>SUM(K8:K126)</f>
        <v>-1.3077706299999998</v>
      </c>
      <c r="L127" s="20"/>
      <c r="M127" s="20"/>
      <c r="N127" s="20"/>
      <c r="O127" s="20"/>
      <c r="P127" s="500">
        <f>SUM(P8:P126)</f>
        <v>-20.711692034000002</v>
      </c>
    </row>
    <row r="128" spans="1:17" ht="9.75" hidden="1" customHeight="1">
      <c r="C128" s="84"/>
      <c r="D128" s="84"/>
      <c r="E128" s="84"/>
      <c r="F128" s="499"/>
      <c r="L128" s="452"/>
      <c r="M128" s="452"/>
      <c r="N128" s="452"/>
      <c r="O128" s="452"/>
      <c r="P128" s="452"/>
    </row>
    <row r="129" spans="1:17" ht="24" thickBot="1">
      <c r="A129" s="343" t="s">
        <v>176</v>
      </c>
      <c r="C129" s="84"/>
      <c r="D129" s="84"/>
      <c r="E129" s="84"/>
      <c r="F129" s="499"/>
      <c r="G129" s="411"/>
      <c r="H129" s="411"/>
      <c r="I129" s="42" t="s">
        <v>353</v>
      </c>
      <c r="J129" s="411"/>
      <c r="K129" s="411"/>
      <c r="L129" s="412"/>
      <c r="M129" s="412"/>
      <c r="N129" s="42" t="s">
        <v>354</v>
      </c>
      <c r="O129" s="412"/>
      <c r="P129" s="412"/>
      <c r="Q129" s="496" t="str">
        <f>NDPL!$Q$1</f>
        <v>JUNE-2023</v>
      </c>
    </row>
    <row r="130" spans="1:17" ht="39.75" thickTop="1" thickBot="1">
      <c r="A130" s="428" t="s">
        <v>8</v>
      </c>
      <c r="B130" s="429" t="s">
        <v>9</v>
      </c>
      <c r="C130" s="430" t="s">
        <v>1</v>
      </c>
      <c r="D130" s="430" t="s">
        <v>2</v>
      </c>
      <c r="E130" s="430" t="s">
        <v>3</v>
      </c>
      <c r="F130" s="501" t="s">
        <v>10</v>
      </c>
      <c r="G130" s="428" t="str">
        <f>NDPL!G5</f>
        <v>FINAL READING 30/06/2023</v>
      </c>
      <c r="H130" s="430" t="str">
        <f>NDPL!H5</f>
        <v>INTIAL READING 01/06/2023</v>
      </c>
      <c r="I130" s="430" t="s">
        <v>4</v>
      </c>
      <c r="J130" s="430" t="s">
        <v>5</v>
      </c>
      <c r="K130" s="430" t="s">
        <v>6</v>
      </c>
      <c r="L130" s="428" t="str">
        <f>NDPL!G5</f>
        <v>FINAL READING 30/06/2023</v>
      </c>
      <c r="M130" s="430" t="str">
        <f>NDPL!H5</f>
        <v>INTIAL READING 01/06/2023</v>
      </c>
      <c r="N130" s="430" t="s">
        <v>4</v>
      </c>
      <c r="O130" s="430" t="s">
        <v>5</v>
      </c>
      <c r="P130" s="430" t="s">
        <v>6</v>
      </c>
      <c r="Q130" s="446" t="s">
        <v>269</v>
      </c>
    </row>
    <row r="131" spans="1:17" ht="18" thickTop="1" thickBot="1">
      <c r="C131" s="84"/>
      <c r="D131" s="84"/>
      <c r="E131" s="84"/>
      <c r="F131" s="499"/>
      <c r="L131" s="452"/>
      <c r="M131" s="452"/>
      <c r="N131" s="452"/>
      <c r="O131" s="452"/>
      <c r="P131" s="452"/>
    </row>
    <row r="132" spans="1:17" ht="18" customHeight="1" thickTop="1">
      <c r="A132" s="306"/>
      <c r="B132" s="307" t="s">
        <v>163</v>
      </c>
      <c r="C132" s="281"/>
      <c r="D132" s="85"/>
      <c r="E132" s="85"/>
      <c r="F132" s="277"/>
      <c r="G132" s="48"/>
      <c r="H132" s="393"/>
      <c r="I132" s="393"/>
      <c r="J132" s="393"/>
      <c r="K132" s="502"/>
      <c r="L132" s="454"/>
      <c r="M132" s="455"/>
      <c r="N132" s="455"/>
      <c r="O132" s="455"/>
      <c r="P132" s="456"/>
      <c r="Q132" s="451"/>
    </row>
    <row r="133" spans="1:17" ht="18">
      <c r="A133" s="280">
        <v>1</v>
      </c>
      <c r="B133" s="308" t="s">
        <v>164</v>
      </c>
      <c r="C133" s="290">
        <v>4865151</v>
      </c>
      <c r="D133" s="104" t="s">
        <v>12</v>
      </c>
      <c r="E133" s="87" t="s">
        <v>304</v>
      </c>
      <c r="F133" s="278">
        <v>-500</v>
      </c>
      <c r="G133" s="294">
        <v>21916</v>
      </c>
      <c r="H133" s="295">
        <v>21916</v>
      </c>
      <c r="I133" s="249">
        <f>G133-H133</f>
        <v>0</v>
      </c>
      <c r="J133" s="249">
        <f>$F133*I133</f>
        <v>0</v>
      </c>
      <c r="K133" s="249">
        <f>J133/1000000</f>
        <v>0</v>
      </c>
      <c r="L133" s="294">
        <v>5549</v>
      </c>
      <c r="M133" s="295">
        <v>5383</v>
      </c>
      <c r="N133" s="249">
        <f>L133-M133</f>
        <v>166</v>
      </c>
      <c r="O133" s="249">
        <f>$F133*N133</f>
        <v>-83000</v>
      </c>
      <c r="P133" s="249">
        <f>O133/1000000</f>
        <v>-8.3000000000000004E-2</v>
      </c>
      <c r="Q133" s="400"/>
    </row>
    <row r="134" spans="1:17" ht="18" customHeight="1">
      <c r="A134" s="280"/>
      <c r="B134" s="309" t="s">
        <v>39</v>
      </c>
      <c r="C134" s="290"/>
      <c r="D134" s="104"/>
      <c r="E134" s="104"/>
      <c r="F134" s="278"/>
      <c r="G134" s="294"/>
      <c r="H134" s="295"/>
      <c r="I134" s="249"/>
      <c r="J134" s="249"/>
      <c r="K134" s="249"/>
      <c r="L134" s="294"/>
      <c r="M134" s="295"/>
      <c r="N134" s="249"/>
      <c r="O134" s="249"/>
      <c r="P134" s="249"/>
      <c r="Q134" s="397"/>
    </row>
    <row r="135" spans="1:17" ht="18" customHeight="1">
      <c r="A135" s="280"/>
      <c r="B135" s="309" t="s">
        <v>110</v>
      </c>
      <c r="C135" s="290"/>
      <c r="D135" s="104"/>
      <c r="E135" s="104"/>
      <c r="F135" s="278"/>
      <c r="G135" s="294"/>
      <c r="H135" s="295"/>
      <c r="I135" s="249"/>
      <c r="J135" s="249"/>
      <c r="K135" s="249"/>
      <c r="L135" s="294"/>
      <c r="M135" s="295"/>
      <c r="N135" s="249"/>
      <c r="O135" s="249"/>
      <c r="P135" s="249"/>
      <c r="Q135" s="397"/>
    </row>
    <row r="136" spans="1:17" ht="18" customHeight="1">
      <c r="A136" s="280">
        <v>2</v>
      </c>
      <c r="B136" s="308" t="s">
        <v>111</v>
      </c>
      <c r="C136" s="290">
        <v>4865137</v>
      </c>
      <c r="D136" s="104" t="s">
        <v>12</v>
      </c>
      <c r="E136" s="87" t="s">
        <v>304</v>
      </c>
      <c r="F136" s="278">
        <v>-1000</v>
      </c>
      <c r="G136" s="294">
        <v>0</v>
      </c>
      <c r="H136" s="295">
        <v>0</v>
      </c>
      <c r="I136" s="249">
        <f>G136-H136</f>
        <v>0</v>
      </c>
      <c r="J136" s="249">
        <f>$F136*I136</f>
        <v>0</v>
      </c>
      <c r="K136" s="249">
        <f>J136/1000000</f>
        <v>0</v>
      </c>
      <c r="L136" s="294">
        <v>0</v>
      </c>
      <c r="M136" s="295">
        <v>0</v>
      </c>
      <c r="N136" s="249">
        <f>L136-M136</f>
        <v>0</v>
      </c>
      <c r="O136" s="249">
        <f>$F136*N136</f>
        <v>0</v>
      </c>
      <c r="P136" s="249">
        <f>O136/1000000</f>
        <v>0</v>
      </c>
      <c r="Q136" s="397"/>
    </row>
    <row r="137" spans="1:17" ht="18" customHeight="1">
      <c r="A137" s="280">
        <v>3</v>
      </c>
      <c r="B137" s="279" t="s">
        <v>112</v>
      </c>
      <c r="C137" s="290">
        <v>4864828</v>
      </c>
      <c r="D137" s="77" t="s">
        <v>12</v>
      </c>
      <c r="E137" s="87" t="s">
        <v>304</v>
      </c>
      <c r="F137" s="278">
        <v>-133.33000000000001</v>
      </c>
      <c r="G137" s="294">
        <v>992416</v>
      </c>
      <c r="H137" s="295">
        <v>992416</v>
      </c>
      <c r="I137" s="249">
        <f>G137-H137</f>
        <v>0</v>
      </c>
      <c r="J137" s="249">
        <f>$F137*I137</f>
        <v>0</v>
      </c>
      <c r="K137" s="249">
        <f>J137/1000000</f>
        <v>0</v>
      </c>
      <c r="L137" s="294">
        <v>5500</v>
      </c>
      <c r="M137" s="295">
        <v>6505</v>
      </c>
      <c r="N137" s="249">
        <f>L137-M137</f>
        <v>-1005</v>
      </c>
      <c r="O137" s="249">
        <f>$F137*N137</f>
        <v>133996.65000000002</v>
      </c>
      <c r="P137" s="249">
        <f>O137/1000000</f>
        <v>0.13399665000000002</v>
      </c>
      <c r="Q137" s="397"/>
    </row>
    <row r="138" spans="1:17" ht="18" customHeight="1">
      <c r="A138" s="280">
        <v>4</v>
      </c>
      <c r="B138" s="308" t="s">
        <v>165</v>
      </c>
      <c r="C138" s="290">
        <v>4865164</v>
      </c>
      <c r="D138" s="104" t="s">
        <v>12</v>
      </c>
      <c r="E138" s="87" t="s">
        <v>304</v>
      </c>
      <c r="F138" s="278">
        <v>-666.66700000000003</v>
      </c>
      <c r="G138" s="294">
        <v>999811</v>
      </c>
      <c r="H138" s="295">
        <v>999811</v>
      </c>
      <c r="I138" s="249">
        <f>G138-H138</f>
        <v>0</v>
      </c>
      <c r="J138" s="249">
        <f>$F138*I138</f>
        <v>0</v>
      </c>
      <c r="K138" s="249">
        <f>J138/1000000</f>
        <v>0</v>
      </c>
      <c r="L138" s="294">
        <v>292</v>
      </c>
      <c r="M138" s="295">
        <v>233</v>
      </c>
      <c r="N138" s="249">
        <f>L138-M138</f>
        <v>59</v>
      </c>
      <c r="O138" s="249">
        <f>$F138*N138</f>
        <v>-39333.353000000003</v>
      </c>
      <c r="P138" s="249">
        <f>O138/1000000</f>
        <v>-3.9333353000000001E-2</v>
      </c>
      <c r="Q138" s="397"/>
    </row>
    <row r="139" spans="1:17" ht="18" customHeight="1">
      <c r="A139" s="280">
        <v>5</v>
      </c>
      <c r="B139" s="308" t="s">
        <v>166</v>
      </c>
      <c r="C139" s="290">
        <v>4864845</v>
      </c>
      <c r="D139" s="104" t="s">
        <v>12</v>
      </c>
      <c r="E139" s="87" t="s">
        <v>304</v>
      </c>
      <c r="F139" s="278">
        <v>-1000</v>
      </c>
      <c r="G139" s="294">
        <v>1130</v>
      </c>
      <c r="H139" s="295">
        <v>1130</v>
      </c>
      <c r="I139" s="249">
        <f>G139-H139</f>
        <v>0</v>
      </c>
      <c r="J139" s="249">
        <f>$F139*I139</f>
        <v>0</v>
      </c>
      <c r="K139" s="249">
        <f>J139/1000000</f>
        <v>0</v>
      </c>
      <c r="L139" s="294">
        <v>355</v>
      </c>
      <c r="M139" s="295">
        <v>253</v>
      </c>
      <c r="N139" s="249">
        <f>L139-M139</f>
        <v>102</v>
      </c>
      <c r="O139" s="249">
        <f>$F139*N139</f>
        <v>-102000</v>
      </c>
      <c r="P139" s="249">
        <f>O139/1000000</f>
        <v>-0.10199999999999999</v>
      </c>
      <c r="Q139" s="397"/>
    </row>
    <row r="140" spans="1:17" ht="18" customHeight="1">
      <c r="A140" s="280"/>
      <c r="B140" s="310" t="s">
        <v>167</v>
      </c>
      <c r="C140" s="290"/>
      <c r="D140" s="77"/>
      <c r="E140" s="77"/>
      <c r="F140" s="278"/>
      <c r="G140" s="294"/>
      <c r="H140" s="295"/>
      <c r="I140" s="249"/>
      <c r="J140" s="249"/>
      <c r="K140" s="249"/>
      <c r="L140" s="294"/>
      <c r="M140" s="295"/>
      <c r="N140" s="249"/>
      <c r="O140" s="249"/>
      <c r="P140" s="249"/>
      <c r="Q140" s="397"/>
    </row>
    <row r="141" spans="1:17" ht="18" customHeight="1">
      <c r="A141" s="280"/>
      <c r="B141" s="310" t="s">
        <v>102</v>
      </c>
      <c r="C141" s="290"/>
      <c r="D141" s="77"/>
      <c r="E141" s="77"/>
      <c r="F141" s="278"/>
      <c r="G141" s="294"/>
      <c r="H141" s="295"/>
      <c r="I141" s="249"/>
      <c r="J141" s="249"/>
      <c r="K141" s="249"/>
      <c r="L141" s="294"/>
      <c r="M141" s="295"/>
      <c r="N141" s="249"/>
      <c r="O141" s="249"/>
      <c r="P141" s="249"/>
      <c r="Q141" s="397"/>
    </row>
    <row r="142" spans="1:17" s="418" customFormat="1" ht="18">
      <c r="A142" s="403">
        <v>6</v>
      </c>
      <c r="B142" s="404" t="s">
        <v>356</v>
      </c>
      <c r="C142" s="405">
        <v>4864955</v>
      </c>
      <c r="D142" s="139" t="s">
        <v>12</v>
      </c>
      <c r="E142" s="140" t="s">
        <v>304</v>
      </c>
      <c r="F142" s="406">
        <v>-1000</v>
      </c>
      <c r="G142" s="294">
        <v>989502</v>
      </c>
      <c r="H142" s="295">
        <v>989531</v>
      </c>
      <c r="I142" s="383">
        <f>G142-H142</f>
        <v>-29</v>
      </c>
      <c r="J142" s="383">
        <f>$F142*I142</f>
        <v>29000</v>
      </c>
      <c r="K142" s="383">
        <f>J142/1000000</f>
        <v>2.9000000000000001E-2</v>
      </c>
      <c r="L142" s="294">
        <v>2548</v>
      </c>
      <c r="M142" s="295">
        <v>2540</v>
      </c>
      <c r="N142" s="383">
        <f>L142-M142</f>
        <v>8</v>
      </c>
      <c r="O142" s="383">
        <f>$F142*N142</f>
        <v>-8000</v>
      </c>
      <c r="P142" s="383">
        <f>O142/1000000</f>
        <v>-8.0000000000000002E-3</v>
      </c>
      <c r="Q142" s="588"/>
    </row>
    <row r="143" spans="1:17" ht="18">
      <c r="A143" s="280">
        <v>7</v>
      </c>
      <c r="B143" s="308" t="s">
        <v>168</v>
      </c>
      <c r="C143" s="290">
        <v>4864820</v>
      </c>
      <c r="D143" s="104" t="s">
        <v>12</v>
      </c>
      <c r="E143" s="87" t="s">
        <v>304</v>
      </c>
      <c r="F143" s="278">
        <v>-160</v>
      </c>
      <c r="G143" s="294">
        <v>2840</v>
      </c>
      <c r="H143" s="295">
        <v>2840</v>
      </c>
      <c r="I143" s="249">
        <f>G143-H143</f>
        <v>0</v>
      </c>
      <c r="J143" s="249">
        <f>$F143*I143</f>
        <v>0</v>
      </c>
      <c r="K143" s="249">
        <f>J143/1000000</f>
        <v>0</v>
      </c>
      <c r="L143" s="294">
        <v>40475</v>
      </c>
      <c r="M143" s="295">
        <v>39288</v>
      </c>
      <c r="N143" s="249">
        <f>L143-M143</f>
        <v>1187</v>
      </c>
      <c r="O143" s="249">
        <f>$F143*N143</f>
        <v>-189920</v>
      </c>
      <c r="P143" s="249">
        <f>O143/1000000</f>
        <v>-0.18992000000000001</v>
      </c>
      <c r="Q143" s="589"/>
    </row>
    <row r="144" spans="1:17" ht="18" customHeight="1">
      <c r="A144" s="280">
        <v>8</v>
      </c>
      <c r="B144" s="308" t="s">
        <v>169</v>
      </c>
      <c r="C144" s="290">
        <v>4864811</v>
      </c>
      <c r="D144" s="104" t="s">
        <v>12</v>
      </c>
      <c r="E144" s="87" t="s">
        <v>304</v>
      </c>
      <c r="F144" s="278">
        <v>-200</v>
      </c>
      <c r="G144" s="294">
        <v>3851</v>
      </c>
      <c r="H144" s="295">
        <v>3851</v>
      </c>
      <c r="I144" s="249">
        <f>G144-H144</f>
        <v>0</v>
      </c>
      <c r="J144" s="249">
        <f>$F144*I144</f>
        <v>0</v>
      </c>
      <c r="K144" s="249">
        <f>J144/1000000</f>
        <v>0</v>
      </c>
      <c r="L144" s="294">
        <v>21694</v>
      </c>
      <c r="M144" s="295">
        <v>19737</v>
      </c>
      <c r="N144" s="249">
        <f>L144-M144</f>
        <v>1957</v>
      </c>
      <c r="O144" s="249">
        <f>$F144*N144</f>
        <v>-391400</v>
      </c>
      <c r="P144" s="249">
        <f>O144/1000000</f>
        <v>-0.39140000000000003</v>
      </c>
      <c r="Q144" s="397"/>
    </row>
    <row r="145" spans="1:17" ht="18" customHeight="1">
      <c r="A145" s="280">
        <v>9</v>
      </c>
      <c r="B145" s="308" t="s">
        <v>365</v>
      </c>
      <c r="C145" s="290">
        <v>4864961</v>
      </c>
      <c r="D145" s="104" t="s">
        <v>12</v>
      </c>
      <c r="E145" s="87" t="s">
        <v>304</v>
      </c>
      <c r="F145" s="278">
        <v>-1000</v>
      </c>
      <c r="G145" s="294">
        <v>968275</v>
      </c>
      <c r="H145" s="295">
        <v>968295</v>
      </c>
      <c r="I145" s="249">
        <f>G145-H145</f>
        <v>-20</v>
      </c>
      <c r="J145" s="249">
        <f>$F145*I145</f>
        <v>20000</v>
      </c>
      <c r="K145" s="249">
        <f>J145/1000000</f>
        <v>0.02</v>
      </c>
      <c r="L145" s="294">
        <v>999361</v>
      </c>
      <c r="M145" s="295">
        <v>999404</v>
      </c>
      <c r="N145" s="249">
        <f>L145-M145</f>
        <v>-43</v>
      </c>
      <c r="O145" s="249">
        <f>$F145*N145</f>
        <v>43000</v>
      </c>
      <c r="P145" s="249">
        <f>O145/1000000</f>
        <v>4.2999999999999997E-2</v>
      </c>
      <c r="Q145" s="385"/>
    </row>
    <row r="146" spans="1:17" ht="18" customHeight="1">
      <c r="A146" s="280"/>
      <c r="B146" s="309" t="s">
        <v>102</v>
      </c>
      <c r="C146" s="290"/>
      <c r="D146" s="104"/>
      <c r="E146" s="104"/>
      <c r="F146" s="278"/>
      <c r="G146" s="294"/>
      <c r="H146" s="295"/>
      <c r="I146" s="249"/>
      <c r="J146" s="249"/>
      <c r="K146" s="249"/>
      <c r="L146" s="294"/>
      <c r="M146" s="295"/>
      <c r="N146" s="249"/>
      <c r="O146" s="249"/>
      <c r="P146" s="249"/>
      <c r="Q146" s="397"/>
    </row>
    <row r="147" spans="1:17" ht="18" customHeight="1">
      <c r="A147" s="280">
        <v>10</v>
      </c>
      <c r="B147" s="308" t="s">
        <v>170</v>
      </c>
      <c r="C147" s="290">
        <v>4902580</v>
      </c>
      <c r="D147" s="104" t="s">
        <v>12</v>
      </c>
      <c r="E147" s="87" t="s">
        <v>304</v>
      </c>
      <c r="F147" s="278">
        <v>-100</v>
      </c>
      <c r="G147" s="294">
        <v>773</v>
      </c>
      <c r="H147" s="295">
        <v>754</v>
      </c>
      <c r="I147" s="249">
        <f>G147-H147</f>
        <v>19</v>
      </c>
      <c r="J147" s="249">
        <f>$F147*I147</f>
        <v>-1900</v>
      </c>
      <c r="K147" s="249">
        <f>J147/1000000</f>
        <v>-1.9E-3</v>
      </c>
      <c r="L147" s="294">
        <v>2430</v>
      </c>
      <c r="M147" s="295">
        <v>2266</v>
      </c>
      <c r="N147" s="249">
        <f>L147-M147</f>
        <v>164</v>
      </c>
      <c r="O147" s="249">
        <f>$F147*N147</f>
        <v>-16400</v>
      </c>
      <c r="P147" s="249">
        <f>O147/1000000</f>
        <v>-1.6400000000000001E-2</v>
      </c>
      <c r="Q147" s="397"/>
    </row>
    <row r="148" spans="1:17" ht="18" customHeight="1">
      <c r="A148" s="280">
        <v>11</v>
      </c>
      <c r="B148" s="308" t="s">
        <v>171</v>
      </c>
      <c r="C148" s="290">
        <v>4902544</v>
      </c>
      <c r="D148" s="104" t="s">
        <v>12</v>
      </c>
      <c r="E148" s="87" t="s">
        <v>304</v>
      </c>
      <c r="F148" s="278">
        <v>-100</v>
      </c>
      <c r="G148" s="294">
        <v>4935</v>
      </c>
      <c r="H148" s="295">
        <v>4990</v>
      </c>
      <c r="I148" s="249">
        <f>G148-H148</f>
        <v>-55</v>
      </c>
      <c r="J148" s="249">
        <f>$F148*I148</f>
        <v>5500</v>
      </c>
      <c r="K148" s="249">
        <f>J148/1000000</f>
        <v>5.4999999999999997E-3</v>
      </c>
      <c r="L148" s="294">
        <v>5566</v>
      </c>
      <c r="M148" s="295">
        <v>5475</v>
      </c>
      <c r="N148" s="249">
        <f>L148-M148</f>
        <v>91</v>
      </c>
      <c r="O148" s="249">
        <f>$F148*N148</f>
        <v>-9100</v>
      </c>
      <c r="P148" s="249">
        <f>O148/1000000</f>
        <v>-9.1000000000000004E-3</v>
      </c>
      <c r="Q148" s="397"/>
    </row>
    <row r="149" spans="1:17" ht="18">
      <c r="A149" s="403">
        <v>12</v>
      </c>
      <c r="B149" s="404" t="s">
        <v>172</v>
      </c>
      <c r="C149" s="405">
        <v>5269199</v>
      </c>
      <c r="D149" s="139" t="s">
        <v>12</v>
      </c>
      <c r="E149" s="140" t="s">
        <v>304</v>
      </c>
      <c r="F149" s="406">
        <v>-100</v>
      </c>
      <c r="G149" s="294">
        <v>1213</v>
      </c>
      <c r="H149" s="295">
        <v>1213</v>
      </c>
      <c r="I149" s="383">
        <f>G149-H149</f>
        <v>0</v>
      </c>
      <c r="J149" s="383">
        <f>$F149*I149</f>
        <v>0</v>
      </c>
      <c r="K149" s="383">
        <f>J149/1000000</f>
        <v>0</v>
      </c>
      <c r="L149" s="294">
        <v>70842</v>
      </c>
      <c r="M149" s="295">
        <v>70842</v>
      </c>
      <c r="N149" s="383">
        <f>L149-M149</f>
        <v>0</v>
      </c>
      <c r="O149" s="383">
        <f>$F149*N149</f>
        <v>0</v>
      </c>
      <c r="P149" s="383">
        <f>O149/1000000</f>
        <v>0</v>
      </c>
      <c r="Q149" s="400"/>
    </row>
    <row r="150" spans="1:17" ht="18" customHeight="1">
      <c r="A150" s="280"/>
      <c r="B150" s="310" t="s">
        <v>167</v>
      </c>
      <c r="C150" s="290"/>
      <c r="D150" s="77"/>
      <c r="E150" s="77"/>
      <c r="F150" s="274"/>
      <c r="G150" s="294"/>
      <c r="H150" s="295"/>
      <c r="I150" s="249"/>
      <c r="J150" s="249"/>
      <c r="K150" s="249"/>
      <c r="L150" s="294"/>
      <c r="M150" s="295"/>
      <c r="N150" s="249"/>
      <c r="O150" s="249"/>
      <c r="P150" s="249"/>
      <c r="Q150" s="397"/>
    </row>
    <row r="151" spans="1:17" ht="18" customHeight="1">
      <c r="A151" s="280"/>
      <c r="B151" s="309" t="s">
        <v>173</v>
      </c>
      <c r="C151" s="290"/>
      <c r="D151" s="104"/>
      <c r="E151" s="104"/>
      <c r="F151" s="274"/>
      <c r="G151" s="294"/>
      <c r="H151" s="295"/>
      <c r="I151" s="249"/>
      <c r="J151" s="249"/>
      <c r="K151" s="249"/>
      <c r="L151" s="294"/>
      <c r="M151" s="295"/>
      <c r="N151" s="249"/>
      <c r="O151" s="249"/>
      <c r="P151" s="249"/>
      <c r="Q151" s="397"/>
    </row>
    <row r="152" spans="1:17" ht="18" customHeight="1">
      <c r="A152" s="280">
        <v>13</v>
      </c>
      <c r="B152" s="308" t="s">
        <v>355</v>
      </c>
      <c r="C152" s="290">
        <v>4865103</v>
      </c>
      <c r="D152" s="104" t="s">
        <v>12</v>
      </c>
      <c r="E152" s="87" t="s">
        <v>304</v>
      </c>
      <c r="F152" s="278">
        <v>833.33</v>
      </c>
      <c r="G152" s="294">
        <v>0</v>
      </c>
      <c r="H152" s="295">
        <v>0</v>
      </c>
      <c r="I152" s="249">
        <f>G152-H152</f>
        <v>0</v>
      </c>
      <c r="J152" s="249">
        <f>$F152*I152</f>
        <v>0</v>
      </c>
      <c r="K152" s="249">
        <f>J152/1000000</f>
        <v>0</v>
      </c>
      <c r="L152" s="294">
        <v>0</v>
      </c>
      <c r="M152" s="295">
        <v>0</v>
      </c>
      <c r="N152" s="249">
        <f>L152-M152</f>
        <v>0</v>
      </c>
      <c r="O152" s="249">
        <f>$F152*N152</f>
        <v>0</v>
      </c>
      <c r="P152" s="249">
        <f>O152/1000000</f>
        <v>0</v>
      </c>
      <c r="Q152" s="407"/>
    </row>
    <row r="153" spans="1:17" ht="18" customHeight="1">
      <c r="A153" s="280">
        <v>14</v>
      </c>
      <c r="B153" s="308" t="s">
        <v>358</v>
      </c>
      <c r="C153" s="290">
        <v>4865114</v>
      </c>
      <c r="D153" s="104" t="s">
        <v>12</v>
      </c>
      <c r="E153" s="87" t="s">
        <v>304</v>
      </c>
      <c r="F153" s="278">
        <v>833.33</v>
      </c>
      <c r="G153" s="294">
        <v>0</v>
      </c>
      <c r="H153" s="295">
        <v>0</v>
      </c>
      <c r="I153" s="398">
        <f>G153-H153</f>
        <v>0</v>
      </c>
      <c r="J153" s="398">
        <f>$F153*I153</f>
        <v>0</v>
      </c>
      <c r="K153" s="398">
        <f>J153/1000000</f>
        <v>0</v>
      </c>
      <c r="L153" s="294">
        <v>999871</v>
      </c>
      <c r="M153" s="295">
        <v>999871</v>
      </c>
      <c r="N153" s="243">
        <f>L153-M153</f>
        <v>0</v>
      </c>
      <c r="O153" s="243">
        <f>$F153*N153</f>
        <v>0</v>
      </c>
      <c r="P153" s="243">
        <f>O153/1000000</f>
        <v>0</v>
      </c>
      <c r="Q153" s="402"/>
    </row>
    <row r="154" spans="1:17" ht="18" customHeight="1">
      <c r="A154" s="280">
        <v>15</v>
      </c>
      <c r="B154" s="308" t="s">
        <v>110</v>
      </c>
      <c r="C154" s="290">
        <v>4902508</v>
      </c>
      <c r="D154" s="104" t="s">
        <v>12</v>
      </c>
      <c r="E154" s="87" t="s">
        <v>304</v>
      </c>
      <c r="F154" s="278">
        <v>833.33</v>
      </c>
      <c r="G154" s="294">
        <v>209</v>
      </c>
      <c r="H154" s="295">
        <v>209</v>
      </c>
      <c r="I154" s="249">
        <f>G154-H154</f>
        <v>0</v>
      </c>
      <c r="J154" s="249">
        <f>$F154*I154</f>
        <v>0</v>
      </c>
      <c r="K154" s="249">
        <f>J154/1000000</f>
        <v>0</v>
      </c>
      <c r="L154" s="294">
        <v>3526</v>
      </c>
      <c r="M154" s="295">
        <v>2308</v>
      </c>
      <c r="N154" s="249">
        <f>L154-M154</f>
        <v>1218</v>
      </c>
      <c r="O154" s="249">
        <f>$F154*N154</f>
        <v>1014995.9400000001</v>
      </c>
      <c r="P154" s="249">
        <f>O154/1000000</f>
        <v>1.0149959400000002</v>
      </c>
      <c r="Q154" s="397"/>
    </row>
    <row r="155" spans="1:17" ht="18" customHeight="1">
      <c r="A155" s="280"/>
      <c r="B155" s="309" t="s">
        <v>174</v>
      </c>
      <c r="C155" s="290"/>
      <c r="D155" s="104"/>
      <c r="E155" s="104"/>
      <c r="F155" s="278"/>
      <c r="G155" s="294"/>
      <c r="H155" s="295"/>
      <c r="I155" s="249"/>
      <c r="J155" s="249"/>
      <c r="K155" s="249"/>
      <c r="L155" s="294"/>
      <c r="M155" s="295"/>
      <c r="N155" s="249"/>
      <c r="O155" s="249"/>
      <c r="P155" s="249"/>
      <c r="Q155" s="397"/>
    </row>
    <row r="156" spans="1:17" ht="18" customHeight="1">
      <c r="A156" s="280">
        <v>16</v>
      </c>
      <c r="B156" s="308" t="s">
        <v>439</v>
      </c>
      <c r="C156" s="290">
        <v>4864850</v>
      </c>
      <c r="D156" s="104" t="s">
        <v>12</v>
      </c>
      <c r="E156" s="87" t="s">
        <v>304</v>
      </c>
      <c r="F156" s="278">
        <v>-625</v>
      </c>
      <c r="G156" s="294">
        <v>455</v>
      </c>
      <c r="H156" s="295">
        <v>455</v>
      </c>
      <c r="I156" s="249">
        <f>G156-H156</f>
        <v>0</v>
      </c>
      <c r="J156" s="249">
        <f>$F156*I156</f>
        <v>0</v>
      </c>
      <c r="K156" s="249">
        <f>J156/1000000</f>
        <v>0</v>
      </c>
      <c r="L156" s="294">
        <v>3407</v>
      </c>
      <c r="M156" s="295">
        <v>2732</v>
      </c>
      <c r="N156" s="249">
        <f>L156-M156</f>
        <v>675</v>
      </c>
      <c r="O156" s="249">
        <f>$F156*N156</f>
        <v>-421875</v>
      </c>
      <c r="P156" s="249">
        <f>O156/1000000</f>
        <v>-0.421875</v>
      </c>
      <c r="Q156" s="397"/>
    </row>
    <row r="157" spans="1:17" ht="18" customHeight="1">
      <c r="A157" s="280"/>
      <c r="B157" s="310" t="s">
        <v>46</v>
      </c>
      <c r="C157" s="278"/>
      <c r="D157" s="77"/>
      <c r="E157" s="77"/>
      <c r="F157" s="278"/>
      <c r="G157" s="294"/>
      <c r="H157" s="295"/>
      <c r="I157" s="249"/>
      <c r="J157" s="249"/>
      <c r="K157" s="249"/>
      <c r="L157" s="294"/>
      <c r="M157" s="295"/>
      <c r="N157" s="249"/>
      <c r="O157" s="249"/>
      <c r="P157" s="249"/>
      <c r="Q157" s="397"/>
    </row>
    <row r="158" spans="1:17" ht="18" customHeight="1">
      <c r="A158" s="280"/>
      <c r="B158" s="310" t="s">
        <v>47</v>
      </c>
      <c r="C158" s="278"/>
      <c r="D158" s="77"/>
      <c r="E158" s="77"/>
      <c r="F158" s="278"/>
      <c r="G158" s="294"/>
      <c r="H158" s="295"/>
      <c r="I158" s="249"/>
      <c r="J158" s="249"/>
      <c r="K158" s="249"/>
      <c r="L158" s="294"/>
      <c r="M158" s="295"/>
      <c r="N158" s="249"/>
      <c r="O158" s="249"/>
      <c r="P158" s="249"/>
      <c r="Q158" s="397"/>
    </row>
    <row r="159" spans="1:17" ht="18" customHeight="1">
      <c r="A159" s="280"/>
      <c r="B159" s="310" t="s">
        <v>48</v>
      </c>
      <c r="C159" s="278"/>
      <c r="D159" s="77"/>
      <c r="E159" s="77"/>
      <c r="F159" s="278"/>
      <c r="G159" s="294"/>
      <c r="H159" s="295"/>
      <c r="I159" s="249"/>
      <c r="J159" s="249"/>
      <c r="K159" s="249"/>
      <c r="L159" s="294"/>
      <c r="M159" s="295"/>
      <c r="N159" s="249"/>
      <c r="O159" s="249"/>
      <c r="P159" s="249"/>
      <c r="Q159" s="397"/>
    </row>
    <row r="160" spans="1:17" ht="17.25" customHeight="1">
      <c r="A160" s="280">
        <v>17</v>
      </c>
      <c r="B160" s="308" t="s">
        <v>49</v>
      </c>
      <c r="C160" s="290">
        <v>4902572</v>
      </c>
      <c r="D160" s="104" t="s">
        <v>12</v>
      </c>
      <c r="E160" s="87" t="s">
        <v>304</v>
      </c>
      <c r="F160" s="278">
        <v>-100</v>
      </c>
      <c r="G160" s="294">
        <v>999999</v>
      </c>
      <c r="H160" s="295">
        <v>999999</v>
      </c>
      <c r="I160" s="249">
        <f>G160-H160</f>
        <v>0</v>
      </c>
      <c r="J160" s="249">
        <f>$F160*I160</f>
        <v>0</v>
      </c>
      <c r="K160" s="249">
        <f>J160/1000000</f>
        <v>0</v>
      </c>
      <c r="L160" s="294">
        <v>999735</v>
      </c>
      <c r="M160" s="295">
        <v>999777</v>
      </c>
      <c r="N160" s="249">
        <f>L160-M160</f>
        <v>-42</v>
      </c>
      <c r="O160" s="249">
        <f>$F160*N160</f>
        <v>4200</v>
      </c>
      <c r="P160" s="249">
        <f>O160/1000000</f>
        <v>4.1999999999999997E-3</v>
      </c>
      <c r="Q160" s="657"/>
    </row>
    <row r="161" spans="1:17" ht="18" customHeight="1">
      <c r="A161" s="280">
        <v>18</v>
      </c>
      <c r="B161" s="308" t="s">
        <v>50</v>
      </c>
      <c r="C161" s="290">
        <v>4902541</v>
      </c>
      <c r="D161" s="104" t="s">
        <v>12</v>
      </c>
      <c r="E161" s="87" t="s">
        <v>304</v>
      </c>
      <c r="F161" s="278">
        <v>-100</v>
      </c>
      <c r="G161" s="294">
        <v>999482</v>
      </c>
      <c r="H161" s="295">
        <v>999482</v>
      </c>
      <c r="I161" s="249">
        <f>G161-H161</f>
        <v>0</v>
      </c>
      <c r="J161" s="249">
        <f>$F161*I161</f>
        <v>0</v>
      </c>
      <c r="K161" s="249">
        <f>J161/1000000</f>
        <v>0</v>
      </c>
      <c r="L161" s="294">
        <v>999486</v>
      </c>
      <c r="M161" s="295">
        <v>999486</v>
      </c>
      <c r="N161" s="249">
        <f>L161-M161</f>
        <v>0</v>
      </c>
      <c r="O161" s="249">
        <f>$F161*N161</f>
        <v>0</v>
      </c>
      <c r="P161" s="249">
        <f>O161/1000000</f>
        <v>0</v>
      </c>
      <c r="Q161" s="397"/>
    </row>
    <row r="162" spans="1:17" ht="18" customHeight="1">
      <c r="A162" s="280">
        <v>19</v>
      </c>
      <c r="B162" s="308" t="s">
        <v>51</v>
      </c>
      <c r="C162" s="290">
        <v>4902539</v>
      </c>
      <c r="D162" s="104" t="s">
        <v>12</v>
      </c>
      <c r="E162" s="87" t="s">
        <v>304</v>
      </c>
      <c r="F162" s="278">
        <v>-100</v>
      </c>
      <c r="G162" s="294">
        <v>3230</v>
      </c>
      <c r="H162" s="295">
        <v>3206</v>
      </c>
      <c r="I162" s="249">
        <f>G162-H162</f>
        <v>24</v>
      </c>
      <c r="J162" s="249">
        <f>$F162*I162</f>
        <v>-2400</v>
      </c>
      <c r="K162" s="249">
        <f>J162/1000000</f>
        <v>-2.3999999999999998E-3</v>
      </c>
      <c r="L162" s="294">
        <v>34994</v>
      </c>
      <c r="M162" s="295">
        <v>34761</v>
      </c>
      <c r="N162" s="249">
        <f>L162-M162</f>
        <v>233</v>
      </c>
      <c r="O162" s="249">
        <f>$F162*N162</f>
        <v>-23300</v>
      </c>
      <c r="P162" s="249">
        <f>O162/1000000</f>
        <v>-2.3300000000000001E-2</v>
      </c>
      <c r="Q162" s="397"/>
    </row>
    <row r="163" spans="1:17" ht="18" customHeight="1">
      <c r="A163" s="280"/>
      <c r="B163" s="309" t="s">
        <v>52</v>
      </c>
      <c r="C163" s="290"/>
      <c r="D163" s="104"/>
      <c r="E163" s="104"/>
      <c r="F163" s="278"/>
      <c r="G163" s="294"/>
      <c r="H163" s="295"/>
      <c r="I163" s="249"/>
      <c r="J163" s="249"/>
      <c r="K163" s="249"/>
      <c r="L163" s="294"/>
      <c r="M163" s="295"/>
      <c r="N163" s="249"/>
      <c r="O163" s="249"/>
      <c r="P163" s="249"/>
      <c r="Q163" s="397"/>
    </row>
    <row r="164" spans="1:17" ht="18" customHeight="1">
      <c r="A164" s="280">
        <v>20</v>
      </c>
      <c r="B164" s="308" t="s">
        <v>53</v>
      </c>
      <c r="C164" s="290">
        <v>4902591</v>
      </c>
      <c r="D164" s="104" t="s">
        <v>12</v>
      </c>
      <c r="E164" s="87" t="s">
        <v>304</v>
      </c>
      <c r="F164" s="278">
        <v>-1333</v>
      </c>
      <c r="G164" s="294">
        <v>744</v>
      </c>
      <c r="H164" s="295">
        <v>744</v>
      </c>
      <c r="I164" s="249">
        <f t="shared" ref="I164:I169" si="24">G164-H164</f>
        <v>0</v>
      </c>
      <c r="J164" s="249">
        <f t="shared" ref="J164:J169" si="25">$F164*I164</f>
        <v>0</v>
      </c>
      <c r="K164" s="249">
        <f t="shared" ref="K164:K169" si="26">J164/1000000</f>
        <v>0</v>
      </c>
      <c r="L164" s="294">
        <v>630</v>
      </c>
      <c r="M164" s="295">
        <v>626</v>
      </c>
      <c r="N164" s="249">
        <f t="shared" ref="N164:N169" si="27">L164-M164</f>
        <v>4</v>
      </c>
      <c r="O164" s="249">
        <f t="shared" ref="O164:O169" si="28">$F164*N164</f>
        <v>-5332</v>
      </c>
      <c r="P164" s="249">
        <f t="shared" ref="P164:P169" si="29">O164/1000000</f>
        <v>-5.3319999999999999E-3</v>
      </c>
      <c r="Q164" s="397"/>
    </row>
    <row r="165" spans="1:17" ht="18" customHeight="1">
      <c r="A165" s="280">
        <v>21</v>
      </c>
      <c r="B165" s="308" t="s">
        <v>54</v>
      </c>
      <c r="C165" s="290">
        <v>4902528</v>
      </c>
      <c r="D165" s="104" t="s">
        <v>12</v>
      </c>
      <c r="E165" s="87" t="s">
        <v>304</v>
      </c>
      <c r="F165" s="278">
        <v>-100</v>
      </c>
      <c r="G165" s="294">
        <v>298</v>
      </c>
      <c r="H165" s="295">
        <v>298</v>
      </c>
      <c r="I165" s="249">
        <f>G165-H165</f>
        <v>0</v>
      </c>
      <c r="J165" s="249">
        <f>$F165*I165</f>
        <v>0</v>
      </c>
      <c r="K165" s="249">
        <f>J165/1000000</f>
        <v>0</v>
      </c>
      <c r="L165" s="294">
        <v>4664</v>
      </c>
      <c r="M165" s="295">
        <v>4042</v>
      </c>
      <c r="N165" s="249">
        <f>L165-M165</f>
        <v>622</v>
      </c>
      <c r="O165" s="249">
        <f>$F165*N165</f>
        <v>-62200</v>
      </c>
      <c r="P165" s="249">
        <f>O165/1000000</f>
        <v>-6.2199999999999998E-2</v>
      </c>
      <c r="Q165" s="397"/>
    </row>
    <row r="166" spans="1:17" ht="18" customHeight="1">
      <c r="A166" s="280">
        <v>22</v>
      </c>
      <c r="B166" s="308" t="s">
        <v>55</v>
      </c>
      <c r="C166" s="290">
        <v>4902523</v>
      </c>
      <c r="D166" s="104" t="s">
        <v>12</v>
      </c>
      <c r="E166" s="87" t="s">
        <v>304</v>
      </c>
      <c r="F166" s="278">
        <v>-100</v>
      </c>
      <c r="G166" s="294">
        <v>999815</v>
      </c>
      <c r="H166" s="295">
        <v>999815</v>
      </c>
      <c r="I166" s="249">
        <f t="shared" si="24"/>
        <v>0</v>
      </c>
      <c r="J166" s="249">
        <f t="shared" si="25"/>
        <v>0</v>
      </c>
      <c r="K166" s="249">
        <f t="shared" si="26"/>
        <v>0</v>
      </c>
      <c r="L166" s="294">
        <v>999943</v>
      </c>
      <c r="M166" s="295">
        <v>999943</v>
      </c>
      <c r="N166" s="249">
        <f t="shared" si="27"/>
        <v>0</v>
      </c>
      <c r="O166" s="249">
        <f t="shared" si="28"/>
        <v>0</v>
      </c>
      <c r="P166" s="249">
        <f t="shared" si="29"/>
        <v>0</v>
      </c>
      <c r="Q166" s="397"/>
    </row>
    <row r="167" spans="1:17" ht="18" customHeight="1">
      <c r="A167" s="280">
        <v>23</v>
      </c>
      <c r="B167" s="308" t="s">
        <v>56</v>
      </c>
      <c r="C167" s="290">
        <v>4865093</v>
      </c>
      <c r="D167" s="104" t="s">
        <v>12</v>
      </c>
      <c r="E167" s="87" t="s">
        <v>304</v>
      </c>
      <c r="F167" s="278">
        <v>-100</v>
      </c>
      <c r="G167" s="294">
        <v>0</v>
      </c>
      <c r="H167" s="295">
        <v>0</v>
      </c>
      <c r="I167" s="249">
        <f>G167-H167</f>
        <v>0</v>
      </c>
      <c r="J167" s="249">
        <f>$F167*I167</f>
        <v>0</v>
      </c>
      <c r="K167" s="249">
        <f>J167/1000000</f>
        <v>0</v>
      </c>
      <c r="L167" s="294">
        <v>0</v>
      </c>
      <c r="M167" s="295">
        <v>0</v>
      </c>
      <c r="N167" s="249">
        <f>L167-M167</f>
        <v>0</v>
      </c>
      <c r="O167" s="249">
        <f>$F167*N167</f>
        <v>0</v>
      </c>
      <c r="P167" s="249">
        <f>O167/1000000</f>
        <v>0</v>
      </c>
      <c r="Q167" s="397"/>
    </row>
    <row r="168" spans="1:17" ht="18" customHeight="1">
      <c r="A168" s="280">
        <v>24</v>
      </c>
      <c r="B168" s="279" t="s">
        <v>57</v>
      </c>
      <c r="C168" s="278">
        <v>4902548</v>
      </c>
      <c r="D168" s="77" t="s">
        <v>12</v>
      </c>
      <c r="E168" s="87" t="s">
        <v>304</v>
      </c>
      <c r="F168" s="627">
        <v>-100</v>
      </c>
      <c r="G168" s="294">
        <v>0</v>
      </c>
      <c r="H168" s="295">
        <v>0</v>
      </c>
      <c r="I168" s="249">
        <f t="shared" si="24"/>
        <v>0</v>
      </c>
      <c r="J168" s="249">
        <f t="shared" si="25"/>
        <v>0</v>
      </c>
      <c r="K168" s="249">
        <f t="shared" si="26"/>
        <v>0</v>
      </c>
      <c r="L168" s="294">
        <v>0</v>
      </c>
      <c r="M168" s="295">
        <v>0</v>
      </c>
      <c r="N168" s="249">
        <f t="shared" si="27"/>
        <v>0</v>
      </c>
      <c r="O168" s="249">
        <f t="shared" si="28"/>
        <v>0</v>
      </c>
      <c r="P168" s="249">
        <f t="shared" si="29"/>
        <v>0</v>
      </c>
      <c r="Q168" s="397"/>
    </row>
    <row r="169" spans="1:17" ht="18" customHeight="1">
      <c r="A169" s="280">
        <v>25</v>
      </c>
      <c r="B169" s="279" t="s">
        <v>58</v>
      </c>
      <c r="C169" s="278">
        <v>4902564</v>
      </c>
      <c r="D169" s="77" t="s">
        <v>12</v>
      </c>
      <c r="E169" s="87" t="s">
        <v>304</v>
      </c>
      <c r="F169" s="278">
        <v>-100</v>
      </c>
      <c r="G169" s="294">
        <v>1636</v>
      </c>
      <c r="H169" s="295">
        <v>1636</v>
      </c>
      <c r="I169" s="249">
        <f t="shared" si="24"/>
        <v>0</v>
      </c>
      <c r="J169" s="249">
        <f t="shared" si="25"/>
        <v>0</v>
      </c>
      <c r="K169" s="249">
        <f t="shared" si="26"/>
        <v>0</v>
      </c>
      <c r="L169" s="294">
        <v>10828</v>
      </c>
      <c r="M169" s="295">
        <v>10074</v>
      </c>
      <c r="N169" s="249">
        <f t="shared" si="27"/>
        <v>754</v>
      </c>
      <c r="O169" s="249">
        <f t="shared" si="28"/>
        <v>-75400</v>
      </c>
      <c r="P169" s="249">
        <f t="shared" si="29"/>
        <v>-7.5399999999999995E-2</v>
      </c>
      <c r="Q169" s="397"/>
    </row>
    <row r="170" spans="1:17" ht="18" customHeight="1">
      <c r="A170" s="280"/>
      <c r="B170" s="310" t="s">
        <v>71</v>
      </c>
      <c r="C170" s="278"/>
      <c r="D170" s="77"/>
      <c r="E170" s="77"/>
      <c r="F170" s="278"/>
      <c r="G170" s="294"/>
      <c r="H170" s="295"/>
      <c r="I170" s="249"/>
      <c r="J170" s="249"/>
      <c r="K170" s="249"/>
      <c r="L170" s="294"/>
      <c r="M170" s="295"/>
      <c r="N170" s="249"/>
      <c r="O170" s="249"/>
      <c r="P170" s="249"/>
      <c r="Q170" s="397"/>
    </row>
    <row r="171" spans="1:17" ht="18" customHeight="1">
      <c r="A171" s="280">
        <v>26</v>
      </c>
      <c r="B171" s="279" t="s">
        <v>72</v>
      </c>
      <c r="C171" s="278">
        <v>4902529</v>
      </c>
      <c r="D171" s="77" t="s">
        <v>12</v>
      </c>
      <c r="E171" s="87" t="s">
        <v>304</v>
      </c>
      <c r="F171" s="278">
        <v>400</v>
      </c>
      <c r="G171" s="294">
        <v>999999</v>
      </c>
      <c r="H171" s="295">
        <v>999999</v>
      </c>
      <c r="I171" s="249">
        <f>G171-H171</f>
        <v>0</v>
      </c>
      <c r="J171" s="249">
        <f>$F171*I171</f>
        <v>0</v>
      </c>
      <c r="K171" s="249">
        <f>J171/1000000</f>
        <v>0</v>
      </c>
      <c r="L171" s="294">
        <v>999999</v>
      </c>
      <c r="M171" s="295">
        <v>999999</v>
      </c>
      <c r="N171" s="249">
        <f>L171-M171</f>
        <v>0</v>
      </c>
      <c r="O171" s="249">
        <f>$F171*N171</f>
        <v>0</v>
      </c>
      <c r="P171" s="249">
        <f>O171/1000000</f>
        <v>0</v>
      </c>
      <c r="Q171" s="397"/>
    </row>
    <row r="172" spans="1:17" ht="18" customHeight="1">
      <c r="A172" s="280">
        <v>27</v>
      </c>
      <c r="B172" s="279" t="s">
        <v>73</v>
      </c>
      <c r="C172" s="278">
        <v>4902525</v>
      </c>
      <c r="D172" s="77" t="s">
        <v>12</v>
      </c>
      <c r="E172" s="87" t="s">
        <v>304</v>
      </c>
      <c r="F172" s="278">
        <v>-400</v>
      </c>
      <c r="G172" s="294">
        <v>999893</v>
      </c>
      <c r="H172" s="295">
        <v>999893</v>
      </c>
      <c r="I172" s="249">
        <f>G172-H172</f>
        <v>0</v>
      </c>
      <c r="J172" s="249">
        <f>$F172*I172</f>
        <v>0</v>
      </c>
      <c r="K172" s="249">
        <f>J172/1000000</f>
        <v>0</v>
      </c>
      <c r="L172" s="294">
        <v>999459</v>
      </c>
      <c r="M172" s="295">
        <v>999459</v>
      </c>
      <c r="N172" s="249">
        <f>L172-M172</f>
        <v>0</v>
      </c>
      <c r="O172" s="249">
        <f>$F172*N172</f>
        <v>0</v>
      </c>
      <c r="P172" s="249">
        <f>O172/1000000</f>
        <v>0</v>
      </c>
      <c r="Q172" s="397"/>
    </row>
    <row r="173" spans="1:17" ht="18" customHeight="1">
      <c r="A173" s="280"/>
      <c r="B173" s="300" t="s">
        <v>411</v>
      </c>
      <c r="C173" s="278"/>
      <c r="D173" s="77"/>
      <c r="E173" s="87"/>
      <c r="F173" s="278"/>
      <c r="G173" s="294"/>
      <c r="H173" s="295"/>
      <c r="I173" s="249"/>
      <c r="J173" s="249"/>
      <c r="K173" s="249"/>
      <c r="L173" s="294"/>
      <c r="M173" s="295"/>
      <c r="N173" s="249"/>
      <c r="O173" s="249"/>
      <c r="P173" s="249"/>
      <c r="Q173" s="860"/>
    </row>
    <row r="174" spans="1:17" ht="18" customHeight="1">
      <c r="A174" s="280">
        <v>28</v>
      </c>
      <c r="B174" s="630" t="s">
        <v>410</v>
      </c>
      <c r="C174" s="278">
        <v>4864994</v>
      </c>
      <c r="D174" s="77" t="s">
        <v>12</v>
      </c>
      <c r="E174" s="87" t="s">
        <v>304</v>
      </c>
      <c r="F174" s="278">
        <v>-800</v>
      </c>
      <c r="G174" s="294">
        <v>1811</v>
      </c>
      <c r="H174" s="295">
        <v>1789</v>
      </c>
      <c r="I174" s="249">
        <f>G174-H174</f>
        <v>22</v>
      </c>
      <c r="J174" s="249">
        <f>$F174*I174</f>
        <v>-17600</v>
      </c>
      <c r="K174" s="249">
        <f>J174/1000000</f>
        <v>-1.7600000000000001E-2</v>
      </c>
      <c r="L174" s="294">
        <v>753</v>
      </c>
      <c r="M174" s="295">
        <v>617</v>
      </c>
      <c r="N174" s="249">
        <f>L174-M174</f>
        <v>136</v>
      </c>
      <c r="O174" s="249">
        <f>$F174*N174</f>
        <v>-108800</v>
      </c>
      <c r="P174" s="249">
        <f>O174/1000000</f>
        <v>-0.10879999999999999</v>
      </c>
      <c r="Q174" s="861"/>
    </row>
    <row r="175" spans="1:17" s="411" customFormat="1" ht="18">
      <c r="A175" s="853"/>
      <c r="B175" s="300" t="s">
        <v>412</v>
      </c>
      <c r="C175" s="269"/>
      <c r="D175" s="104"/>
      <c r="E175" s="87"/>
      <c r="F175" s="290"/>
      <c r="G175" s="294"/>
      <c r="H175" s="295"/>
      <c r="I175" s="278"/>
      <c r="J175" s="278"/>
      <c r="K175" s="278"/>
      <c r="L175" s="294"/>
      <c r="M175" s="295"/>
      <c r="N175" s="278"/>
      <c r="O175" s="278"/>
      <c r="P175" s="278"/>
      <c r="Q175" s="388"/>
    </row>
    <row r="176" spans="1:17" s="411" customFormat="1" ht="18">
      <c r="A176" s="853">
        <v>29</v>
      </c>
      <c r="B176" s="592" t="s">
        <v>417</v>
      </c>
      <c r="C176" s="269">
        <v>4864960</v>
      </c>
      <c r="D176" s="104" t="s">
        <v>12</v>
      </c>
      <c r="E176" s="87" t="s">
        <v>304</v>
      </c>
      <c r="F176" s="290">
        <v>-1000</v>
      </c>
      <c r="G176" s="294">
        <v>979282</v>
      </c>
      <c r="H176" s="295">
        <v>979283</v>
      </c>
      <c r="I176" s="295">
        <f>G176-H176</f>
        <v>-1</v>
      </c>
      <c r="J176" s="295">
        <f>$F176*I176</f>
        <v>1000</v>
      </c>
      <c r="K176" s="295">
        <f>J176/1000000</f>
        <v>1E-3</v>
      </c>
      <c r="L176" s="294">
        <v>1900</v>
      </c>
      <c r="M176" s="295">
        <v>1977</v>
      </c>
      <c r="N176" s="295">
        <f>L176-M176</f>
        <v>-77</v>
      </c>
      <c r="O176" s="295">
        <f>$F176*N176</f>
        <v>77000</v>
      </c>
      <c r="P176" s="296">
        <f>O176/1000000</f>
        <v>7.6999999999999999E-2</v>
      </c>
      <c r="Q176" s="388"/>
    </row>
    <row r="177" spans="1:17" ht="18">
      <c r="A177" s="853">
        <v>30</v>
      </c>
      <c r="B177" s="592" t="s">
        <v>418</v>
      </c>
      <c r="C177" s="269">
        <v>5129960</v>
      </c>
      <c r="D177" s="104" t="s">
        <v>12</v>
      </c>
      <c r="E177" s="87" t="s">
        <v>304</v>
      </c>
      <c r="F177" s="412">
        <v>-281.25</v>
      </c>
      <c r="G177" s="294">
        <v>999574</v>
      </c>
      <c r="H177" s="295">
        <v>999577</v>
      </c>
      <c r="I177" s="295">
        <f>G177-H177</f>
        <v>-3</v>
      </c>
      <c r="J177" s="295">
        <f>$F177*I177</f>
        <v>843.75</v>
      </c>
      <c r="K177" s="296">
        <f>J177/1000000</f>
        <v>8.4374999999999999E-4</v>
      </c>
      <c r="L177" s="294">
        <v>52</v>
      </c>
      <c r="M177" s="295">
        <v>29</v>
      </c>
      <c r="N177" s="295">
        <f>L177-M177</f>
        <v>23</v>
      </c>
      <c r="O177" s="295">
        <f>$F177*N177</f>
        <v>-6468.75</v>
      </c>
      <c r="P177" s="296">
        <f>O177/1000000</f>
        <v>-6.4687499999999997E-3</v>
      </c>
      <c r="Q177" s="388"/>
    </row>
    <row r="178" spans="1:17" ht="18">
      <c r="A178" s="853"/>
      <c r="B178" s="310" t="s">
        <v>508</v>
      </c>
      <c r="C178" s="269"/>
      <c r="D178" s="104"/>
      <c r="E178" s="87"/>
      <c r="F178" s="412"/>
      <c r="G178" s="294"/>
      <c r="H178" s="295"/>
      <c r="I178" s="295"/>
      <c r="J178" s="295"/>
      <c r="K178" s="295"/>
      <c r="L178" s="294"/>
      <c r="M178" s="295"/>
      <c r="N178" s="295"/>
      <c r="O178" s="295"/>
      <c r="P178" s="295"/>
      <c r="Q178" s="388"/>
    </row>
    <row r="179" spans="1:17" ht="15">
      <c r="A179" s="853">
        <v>31</v>
      </c>
      <c r="B179" s="910" t="s">
        <v>511</v>
      </c>
      <c r="C179" s="813" t="s">
        <v>513</v>
      </c>
      <c r="D179" s="911" t="s">
        <v>441</v>
      </c>
      <c r="E179" s="912" t="s">
        <v>304</v>
      </c>
      <c r="F179" s="913">
        <v>-600</v>
      </c>
      <c r="G179" s="242">
        <v>0.05</v>
      </c>
      <c r="H179" s="243">
        <v>0</v>
      </c>
      <c r="I179" s="295">
        <f>G179-H179</f>
        <v>0.05</v>
      </c>
      <c r="J179" s="295">
        <f>$F179*I179</f>
        <v>-30</v>
      </c>
      <c r="K179" s="296">
        <f>J179/1000000</f>
        <v>-3.0000000000000001E-5</v>
      </c>
      <c r="L179" s="242">
        <v>8.9700000000000006</v>
      </c>
      <c r="M179" s="243">
        <v>0.61</v>
      </c>
      <c r="N179" s="295">
        <f>L179-M179</f>
        <v>8.3600000000000012</v>
      </c>
      <c r="O179" s="295">
        <f>$F179*N179</f>
        <v>-5016.0000000000009</v>
      </c>
      <c r="P179" s="296">
        <f>O179/1000000</f>
        <v>-5.0160000000000005E-3</v>
      </c>
      <c r="Q179" s="914" t="s">
        <v>515</v>
      </c>
    </row>
    <row r="180" spans="1:17" ht="18" customHeight="1" thickBot="1">
      <c r="A180" s="862">
        <v>32</v>
      </c>
      <c r="B180" s="910" t="s">
        <v>512</v>
      </c>
      <c r="C180" s="813" t="s">
        <v>510</v>
      </c>
      <c r="D180" s="911" t="s">
        <v>441</v>
      </c>
      <c r="E180" s="912" t="s">
        <v>304</v>
      </c>
      <c r="F180" s="913">
        <v>-3000</v>
      </c>
      <c r="G180" s="242">
        <v>0</v>
      </c>
      <c r="H180" s="243">
        <v>0</v>
      </c>
      <c r="I180" s="295">
        <f>G180-H180</f>
        <v>0</v>
      </c>
      <c r="J180" s="295">
        <f>$F180*I180</f>
        <v>0</v>
      </c>
      <c r="K180" s="296">
        <f>J180/1000000</f>
        <v>0</v>
      </c>
      <c r="L180" s="242">
        <v>3.79</v>
      </c>
      <c r="M180" s="243">
        <v>1.25</v>
      </c>
      <c r="N180" s="295">
        <f>L180-M180</f>
        <v>2.54</v>
      </c>
      <c r="O180" s="295">
        <f>$F180*N180</f>
        <v>-7620</v>
      </c>
      <c r="P180" s="296">
        <f>O180/1000000</f>
        <v>-7.62E-3</v>
      </c>
      <c r="Q180" s="914" t="s">
        <v>515</v>
      </c>
    </row>
    <row r="181" spans="1:17" s="462" customFormat="1" ht="15" customHeight="1"/>
    <row r="182" spans="1:17" ht="20.25">
      <c r="A182" s="273" t="s">
        <v>273</v>
      </c>
      <c r="K182" s="500">
        <f>SUM(K133:K181)</f>
        <v>3.441375E-2</v>
      </c>
      <c r="P182" s="500">
        <f>SUM(P133:P181)</f>
        <v>-0.28197251299999987</v>
      </c>
    </row>
    <row r="183" spans="1:17">
      <c r="A183" s="53"/>
      <c r="K183" s="452"/>
      <c r="P183" s="452"/>
    </row>
    <row r="184" spans="1:17">
      <c r="A184" s="53"/>
      <c r="K184" s="452"/>
      <c r="P184" s="452"/>
    </row>
    <row r="185" spans="1:17" ht="18">
      <c r="A185" s="53"/>
      <c r="K185" s="452"/>
      <c r="P185" s="452"/>
      <c r="Q185" s="496" t="str">
        <f>NDPL!$Q$1</f>
        <v>JUNE-2023</v>
      </c>
    </row>
    <row r="186" spans="1:17">
      <c r="A186" s="53"/>
      <c r="K186" s="452"/>
      <c r="P186" s="452"/>
    </row>
    <row r="187" spans="1:17">
      <c r="A187" s="53"/>
      <c r="K187" s="452"/>
      <c r="P187" s="452"/>
    </row>
    <row r="188" spans="1:17">
      <c r="A188" s="53"/>
      <c r="K188" s="452"/>
      <c r="P188" s="452"/>
    </row>
    <row r="189" spans="1:17" ht="13.5" thickBot="1">
      <c r="A189" s="2"/>
      <c r="B189" s="7"/>
      <c r="C189" s="7"/>
      <c r="D189" s="49"/>
      <c r="E189" s="49"/>
      <c r="F189" s="20"/>
      <c r="G189" s="20"/>
      <c r="H189" s="20"/>
      <c r="I189" s="20"/>
      <c r="J189" s="20"/>
      <c r="K189" s="50"/>
    </row>
    <row r="190" spans="1:17" ht="27.75">
      <c r="A190" s="354" t="s">
        <v>177</v>
      </c>
      <c r="B190" s="122"/>
      <c r="C190" s="118"/>
      <c r="D190" s="118"/>
      <c r="E190" s="118"/>
      <c r="F190" s="163"/>
      <c r="G190" s="163"/>
      <c r="H190" s="163"/>
      <c r="I190" s="163"/>
      <c r="J190" s="163"/>
      <c r="K190" s="164"/>
      <c r="L190" s="462"/>
      <c r="M190" s="462"/>
      <c r="N190" s="462"/>
      <c r="O190" s="462"/>
      <c r="P190" s="462"/>
      <c r="Q190" s="463"/>
    </row>
    <row r="191" spans="1:17" ht="24.75" customHeight="1">
      <c r="A191" s="353" t="s">
        <v>275</v>
      </c>
      <c r="B191" s="51"/>
      <c r="C191" s="51"/>
      <c r="D191" s="51"/>
      <c r="E191" s="51"/>
      <c r="F191" s="51"/>
      <c r="G191" s="51"/>
      <c r="H191" s="51"/>
      <c r="I191" s="51"/>
      <c r="J191" s="51"/>
      <c r="K191" s="352">
        <f>K127</f>
        <v>-1.3077706299999998</v>
      </c>
      <c r="L191" s="259"/>
      <c r="M191" s="259"/>
      <c r="N191" s="259"/>
      <c r="O191" s="259"/>
      <c r="P191" s="352">
        <f>P127</f>
        <v>-20.711692034000002</v>
      </c>
      <c r="Q191" s="464"/>
    </row>
    <row r="192" spans="1:17" ht="24.75" customHeight="1">
      <c r="A192" s="353" t="s">
        <v>274</v>
      </c>
      <c r="B192" s="51"/>
      <c r="C192" s="51"/>
      <c r="D192" s="51"/>
      <c r="E192" s="51"/>
      <c r="F192" s="51"/>
      <c r="G192" s="51"/>
      <c r="H192" s="51"/>
      <c r="I192" s="51"/>
      <c r="J192" s="51"/>
      <c r="K192" s="352">
        <f>K182</f>
        <v>3.441375E-2</v>
      </c>
      <c r="L192" s="259"/>
      <c r="M192" s="259"/>
      <c r="N192" s="259"/>
      <c r="O192" s="259"/>
      <c r="P192" s="352">
        <f>P182</f>
        <v>-0.28197251299999987</v>
      </c>
      <c r="Q192" s="464"/>
    </row>
    <row r="193" spans="1:17" ht="24.75" customHeight="1">
      <c r="A193" s="353" t="s">
        <v>276</v>
      </c>
      <c r="B193" s="51"/>
      <c r="C193" s="51"/>
      <c r="D193" s="51"/>
      <c r="E193" s="51"/>
      <c r="F193" s="51"/>
      <c r="G193" s="51"/>
      <c r="H193" s="51"/>
      <c r="I193" s="51"/>
      <c r="J193" s="51"/>
      <c r="K193" s="352">
        <f>'ROHTAK ROAD'!K41</f>
        <v>0.16607077100000003</v>
      </c>
      <c r="L193" s="259"/>
      <c r="M193" s="259"/>
      <c r="N193" s="259"/>
      <c r="O193" s="259"/>
      <c r="P193" s="352">
        <f>'ROHTAK ROAD'!P41</f>
        <v>4.1874954000000013E-2</v>
      </c>
      <c r="Q193" s="464"/>
    </row>
    <row r="194" spans="1:17" ht="24.75" customHeight="1">
      <c r="A194" s="353" t="s">
        <v>277</v>
      </c>
      <c r="B194" s="51"/>
      <c r="C194" s="51"/>
      <c r="D194" s="51"/>
      <c r="E194" s="51"/>
      <c r="F194" s="51"/>
      <c r="G194" s="51"/>
      <c r="H194" s="51"/>
      <c r="I194" s="51"/>
      <c r="J194" s="51"/>
      <c r="K194" s="352">
        <f>-MES!K34</f>
        <v>-1.0800000000000001E-2</v>
      </c>
      <c r="L194" s="259"/>
      <c r="M194" s="259"/>
      <c r="N194" s="259"/>
      <c r="O194" s="259"/>
      <c r="P194" s="352">
        <f>-MES!P34</f>
        <v>-0.24229999999999999</v>
      </c>
      <c r="Q194" s="464"/>
    </row>
    <row r="195" spans="1:17" ht="29.25" customHeight="1" thickBot="1">
      <c r="A195" s="355" t="s">
        <v>178</v>
      </c>
      <c r="B195" s="165"/>
      <c r="C195" s="166"/>
      <c r="D195" s="166"/>
      <c r="E195" s="166"/>
      <c r="F195" s="166"/>
      <c r="G195" s="166"/>
      <c r="H195" s="166"/>
      <c r="I195" s="166"/>
      <c r="J195" s="166"/>
      <c r="K195" s="356">
        <f>SUM(K191:K194)</f>
        <v>-1.1180861089999998</v>
      </c>
      <c r="L195" s="504"/>
      <c r="M195" s="504"/>
      <c r="N195" s="504"/>
      <c r="O195" s="504"/>
      <c r="P195" s="356">
        <f>SUM(P191:P194)</f>
        <v>-21.194089593000001</v>
      </c>
      <c r="Q195" s="466"/>
    </row>
    <row r="200" spans="1:17" ht="13.5" thickBot="1"/>
    <row r="201" spans="1:17">
      <c r="A201" s="467"/>
      <c r="B201" s="468"/>
      <c r="C201" s="468"/>
      <c r="D201" s="468"/>
      <c r="E201" s="468"/>
      <c r="F201" s="468"/>
      <c r="G201" s="468"/>
      <c r="H201" s="462"/>
      <c r="I201" s="462"/>
      <c r="J201" s="462"/>
      <c r="K201" s="462"/>
      <c r="L201" s="462"/>
      <c r="M201" s="462"/>
      <c r="N201" s="462"/>
      <c r="O201" s="462"/>
      <c r="P201" s="462"/>
      <c r="Q201" s="463"/>
    </row>
    <row r="202" spans="1:17" ht="26.25">
      <c r="A202" s="505" t="s">
        <v>285</v>
      </c>
      <c r="B202" s="470"/>
      <c r="C202" s="470"/>
      <c r="D202" s="470"/>
      <c r="E202" s="470"/>
      <c r="F202" s="470"/>
      <c r="G202" s="470"/>
      <c r="H202" s="411"/>
      <c r="I202" s="411"/>
      <c r="J202" s="411"/>
      <c r="K202" s="411"/>
      <c r="L202" s="411"/>
      <c r="M202" s="411"/>
      <c r="N202" s="411"/>
      <c r="O202" s="411"/>
      <c r="P202" s="411"/>
      <c r="Q202" s="464"/>
    </row>
    <row r="203" spans="1:17">
      <c r="A203" s="471"/>
      <c r="B203" s="470"/>
      <c r="C203" s="470"/>
      <c r="D203" s="470"/>
      <c r="E203" s="470"/>
      <c r="F203" s="470"/>
      <c r="G203" s="470"/>
      <c r="H203" s="411"/>
      <c r="I203" s="411"/>
      <c r="J203" s="411"/>
      <c r="K203" s="411"/>
      <c r="L203" s="411"/>
      <c r="M203" s="411"/>
      <c r="N203" s="411"/>
      <c r="O203" s="411"/>
      <c r="P203" s="411"/>
      <c r="Q203" s="464"/>
    </row>
    <row r="204" spans="1:17" ht="15.75">
      <c r="A204" s="472"/>
      <c r="B204" s="473"/>
      <c r="C204" s="473"/>
      <c r="D204" s="473"/>
      <c r="E204" s="473"/>
      <c r="F204" s="473"/>
      <c r="G204" s="473"/>
      <c r="H204" s="411"/>
      <c r="I204" s="411"/>
      <c r="J204" s="411"/>
      <c r="K204" s="863" t="s">
        <v>297</v>
      </c>
      <c r="L204" s="411"/>
      <c r="M204" s="411"/>
      <c r="N204" s="411"/>
      <c r="O204" s="411"/>
      <c r="P204" s="863" t="s">
        <v>298</v>
      </c>
      <c r="Q204" s="464"/>
    </row>
    <row r="205" spans="1:17">
      <c r="A205" s="475"/>
      <c r="B205" s="87"/>
      <c r="C205" s="87"/>
      <c r="D205" s="87"/>
      <c r="E205" s="87"/>
      <c r="F205" s="87"/>
      <c r="G205" s="87"/>
      <c r="H205" s="411"/>
      <c r="I205" s="411"/>
      <c r="J205" s="411"/>
      <c r="K205" s="411"/>
      <c r="L205" s="411"/>
      <c r="M205" s="411"/>
      <c r="N205" s="411"/>
      <c r="O205" s="411"/>
      <c r="P205" s="411"/>
      <c r="Q205" s="464"/>
    </row>
    <row r="206" spans="1:17">
      <c r="A206" s="475"/>
      <c r="B206" s="87"/>
      <c r="C206" s="87"/>
      <c r="D206" s="87"/>
      <c r="E206" s="87"/>
      <c r="F206" s="87"/>
      <c r="G206" s="87"/>
      <c r="H206" s="411"/>
      <c r="I206" s="411"/>
      <c r="J206" s="411"/>
      <c r="K206" s="411"/>
      <c r="L206" s="411"/>
      <c r="M206" s="411"/>
      <c r="N206" s="411"/>
      <c r="O206" s="411"/>
      <c r="P206" s="411"/>
      <c r="Q206" s="464"/>
    </row>
    <row r="207" spans="1:17" ht="23.25">
      <c r="A207" s="506" t="s">
        <v>288</v>
      </c>
      <c r="B207" s="477"/>
      <c r="C207" s="477"/>
      <c r="D207" s="478"/>
      <c r="E207" s="478"/>
      <c r="F207" s="479"/>
      <c r="G207" s="478"/>
      <c r="H207" s="411"/>
      <c r="I207" s="411"/>
      <c r="J207" s="411"/>
      <c r="K207" s="507">
        <f>K195</f>
        <v>-1.1180861089999998</v>
      </c>
      <c r="L207" s="508" t="s">
        <v>286</v>
      </c>
      <c r="M207" s="509"/>
      <c r="N207" s="509"/>
      <c r="O207" s="509"/>
      <c r="P207" s="507">
        <f>P195</f>
        <v>-21.194089593000001</v>
      </c>
      <c r="Q207" s="510" t="s">
        <v>286</v>
      </c>
    </row>
    <row r="208" spans="1:17" ht="23.25">
      <c r="A208" s="482"/>
      <c r="B208" s="483"/>
      <c r="C208" s="483"/>
      <c r="D208" s="470"/>
      <c r="E208" s="470"/>
      <c r="F208" s="484"/>
      <c r="G208" s="470"/>
      <c r="H208" s="411"/>
      <c r="I208" s="411"/>
      <c r="J208" s="411"/>
      <c r="K208" s="509"/>
      <c r="L208" s="511"/>
      <c r="M208" s="509"/>
      <c r="N208" s="509"/>
      <c r="O208" s="509"/>
      <c r="P208" s="509"/>
      <c r="Q208" s="512"/>
    </row>
    <row r="209" spans="1:17" ht="23.25">
      <c r="A209" s="513" t="s">
        <v>287</v>
      </c>
      <c r="B209" s="41"/>
      <c r="C209" s="41"/>
      <c r="D209" s="470"/>
      <c r="E209" s="470"/>
      <c r="F209" s="487"/>
      <c r="G209" s="478"/>
      <c r="H209" s="411"/>
      <c r="I209" s="411"/>
      <c r="J209" s="411"/>
      <c r="K209" s="509">
        <f>'STEPPED UP GENCO'!K73</f>
        <v>0.91320104999999985</v>
      </c>
      <c r="L209" s="508" t="s">
        <v>286</v>
      </c>
      <c r="M209" s="509"/>
      <c r="N209" s="509"/>
      <c r="O209" s="509"/>
      <c r="P209" s="509">
        <f>'STEPPED UP GENCO'!P73</f>
        <v>0.65847117449999992</v>
      </c>
      <c r="Q209" s="510" t="s">
        <v>286</v>
      </c>
    </row>
    <row r="210" spans="1:17" ht="15">
      <c r="A210" s="488"/>
      <c r="B210" s="411"/>
      <c r="C210" s="411"/>
      <c r="D210" s="411"/>
      <c r="E210" s="411"/>
      <c r="F210" s="411"/>
      <c r="G210" s="411"/>
      <c r="H210" s="411"/>
      <c r="I210" s="411"/>
      <c r="J210" s="411"/>
      <c r="K210" s="411"/>
      <c r="L210" s="244"/>
      <c r="M210" s="411"/>
      <c r="N210" s="411"/>
      <c r="O210" s="411"/>
      <c r="P210" s="411"/>
      <c r="Q210" s="514"/>
    </row>
    <row r="211" spans="1:17" ht="15">
      <c r="A211" s="488"/>
      <c r="B211" s="411"/>
      <c r="C211" s="411"/>
      <c r="D211" s="411"/>
      <c r="E211" s="411"/>
      <c r="F211" s="411"/>
      <c r="G211" s="411"/>
      <c r="H211" s="411"/>
      <c r="I211" s="411"/>
      <c r="J211" s="411"/>
      <c r="K211" s="411"/>
      <c r="L211" s="244"/>
      <c r="M211" s="411"/>
      <c r="N211" s="411"/>
      <c r="O211" s="411"/>
      <c r="P211" s="411"/>
      <c r="Q211" s="514"/>
    </row>
    <row r="212" spans="1:17" ht="15">
      <c r="A212" s="488"/>
      <c r="B212" s="411"/>
      <c r="C212" s="411"/>
      <c r="D212" s="411"/>
      <c r="E212" s="411"/>
      <c r="F212" s="411"/>
      <c r="G212" s="411"/>
      <c r="H212" s="411"/>
      <c r="I212" s="411"/>
      <c r="J212" s="411"/>
      <c r="K212" s="411"/>
      <c r="L212" s="244"/>
      <c r="M212" s="411"/>
      <c r="N212" s="411"/>
      <c r="O212" s="411"/>
      <c r="P212" s="411"/>
      <c r="Q212" s="514"/>
    </row>
    <row r="213" spans="1:17" ht="24" thickBot="1">
      <c r="A213" s="489"/>
      <c r="B213" s="465"/>
      <c r="C213" s="465"/>
      <c r="D213" s="465"/>
      <c r="E213" s="465"/>
      <c r="F213" s="465"/>
      <c r="G213" s="465"/>
      <c r="H213" s="490"/>
      <c r="I213" s="490"/>
      <c r="J213" s="491" t="s">
        <v>289</v>
      </c>
      <c r="K213" s="865">
        <f>SUM(K207:K212)</f>
        <v>-0.20488505899999998</v>
      </c>
      <c r="L213" s="491" t="s">
        <v>286</v>
      </c>
      <c r="M213" s="504"/>
      <c r="N213" s="504"/>
      <c r="O213" s="504"/>
      <c r="P213" s="865">
        <f>SUM(P207:P212)</f>
        <v>-20.5356184185</v>
      </c>
      <c r="Q213" s="866" t="s">
        <v>286</v>
      </c>
    </row>
    <row r="214" spans="1:17">
      <c r="A214" s="462"/>
      <c r="B214" s="462"/>
      <c r="C214" s="462"/>
      <c r="D214" s="462"/>
      <c r="E214" s="462"/>
      <c r="F214" s="462"/>
      <c r="G214" s="462"/>
      <c r="H214" s="462"/>
      <c r="I214" s="462"/>
      <c r="J214" s="462"/>
      <c r="K214" s="462"/>
      <c r="L214" s="462"/>
      <c r="M214" s="462"/>
      <c r="N214" s="462"/>
      <c r="O214" s="462"/>
      <c r="P214" s="462"/>
      <c r="Q214" s="462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60" max="16383" man="1"/>
    <brk id="128" max="16" man="1"/>
    <brk id="182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3"/>
  <sheetViews>
    <sheetView view="pageBreakPreview" topLeftCell="A124" zoomScale="85" zoomScaleNormal="85" zoomScaleSheetLayoutView="85" workbookViewId="0">
      <selection activeCell="Q144" sqref="Q144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2.85546875" customWidth="1"/>
    <col min="17" max="17" width="18.42578125" customWidth="1"/>
  </cols>
  <sheetData>
    <row r="1" spans="1:18" s="672" customFormat="1" ht="11.25" customHeight="1">
      <c r="A1" s="15" t="s">
        <v>213</v>
      </c>
    </row>
    <row r="2" spans="1:18" s="672" customFormat="1" ht="11.25" customHeight="1">
      <c r="A2" s="2" t="s">
        <v>214</v>
      </c>
      <c r="K2" s="673"/>
      <c r="Q2" s="674" t="str">
        <f>NDPL!$Q$1</f>
        <v>JUNE-2023</v>
      </c>
      <c r="R2" s="674"/>
    </row>
    <row r="3" spans="1:18" s="672" customFormat="1" ht="11.25" customHeight="1">
      <c r="A3" s="84" t="s">
        <v>77</v>
      </c>
    </row>
    <row r="4" spans="1:18" s="672" customFormat="1" ht="11.25" customHeight="1" thickBot="1">
      <c r="A4" s="84" t="s">
        <v>222</v>
      </c>
      <c r="G4" s="109"/>
      <c r="H4" s="109"/>
      <c r="I4" s="673" t="s">
        <v>7</v>
      </c>
      <c r="J4" s="109"/>
      <c r="K4" s="109"/>
      <c r="L4" s="109"/>
      <c r="M4" s="109"/>
      <c r="N4" s="673" t="s">
        <v>354</v>
      </c>
      <c r="O4" s="109"/>
      <c r="P4" s="109"/>
    </row>
    <row r="5" spans="1:18" ht="55.5" customHeight="1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30/06/2023</v>
      </c>
      <c r="H5" s="29" t="str">
        <f>NDPL!H5</f>
        <v>INTIAL READING 01/06/2023</v>
      </c>
      <c r="I5" s="29" t="s">
        <v>4</v>
      </c>
      <c r="J5" s="29" t="s">
        <v>5</v>
      </c>
      <c r="K5" s="29" t="s">
        <v>6</v>
      </c>
      <c r="L5" s="31" t="str">
        <f>NDPL!G5</f>
        <v>FINAL READING 30/06/2023</v>
      </c>
      <c r="M5" s="29" t="str">
        <f>NDPL!H5</f>
        <v>INTIAL READING 01/06/2023</v>
      </c>
      <c r="N5" s="29" t="s">
        <v>4</v>
      </c>
      <c r="O5" s="29" t="s">
        <v>5</v>
      </c>
      <c r="P5" s="29" t="s">
        <v>6</v>
      </c>
      <c r="Q5" s="153" t="s">
        <v>269</v>
      </c>
    </row>
    <row r="6" spans="1:18" ht="0.75" customHeight="1" thickTop="1" thickBot="1">
      <c r="A6" s="5"/>
      <c r="B6" s="13"/>
      <c r="C6" s="4"/>
      <c r="D6" s="4"/>
      <c r="E6" s="4"/>
      <c r="F6" s="4"/>
      <c r="G6" s="4"/>
      <c r="H6" s="4"/>
      <c r="I6" s="4"/>
      <c r="J6" s="4"/>
      <c r="K6" s="4"/>
      <c r="L6" s="18"/>
      <c r="M6" s="4"/>
      <c r="N6" s="4"/>
      <c r="O6" s="4"/>
      <c r="P6" s="4"/>
    </row>
    <row r="7" spans="1:18" ht="15.95" customHeight="1" thickTop="1">
      <c r="A7" s="312"/>
      <c r="B7" s="313" t="s">
        <v>131</v>
      </c>
      <c r="C7" s="303"/>
      <c r="D7" s="32"/>
      <c r="E7" s="32"/>
      <c r="F7" s="33"/>
      <c r="G7" s="25"/>
      <c r="H7" s="23"/>
      <c r="I7" s="23"/>
      <c r="J7" s="23"/>
      <c r="K7" s="23"/>
      <c r="L7" s="22"/>
      <c r="M7" s="23"/>
      <c r="N7" s="23"/>
      <c r="O7" s="23"/>
      <c r="P7" s="23"/>
      <c r="Q7" s="127"/>
    </row>
    <row r="8" spans="1:18" s="384" customFormat="1" ht="15.95" customHeight="1">
      <c r="A8" s="314">
        <v>1</v>
      </c>
      <c r="B8" s="315" t="s">
        <v>78</v>
      </c>
      <c r="C8" s="318">
        <v>4865110</v>
      </c>
      <c r="D8" s="36" t="s">
        <v>12</v>
      </c>
      <c r="E8" s="37" t="s">
        <v>304</v>
      </c>
      <c r="F8" s="323">
        <v>267</v>
      </c>
      <c r="G8" s="294">
        <v>36293</v>
      </c>
      <c r="H8" s="295">
        <v>36293</v>
      </c>
      <c r="I8" s="243">
        <f t="shared" ref="I8:I13" si="0">G8-H8</f>
        <v>0</v>
      </c>
      <c r="J8" s="243">
        <f t="shared" ref="J8:J13" si="1">$F8*I8</f>
        <v>0</v>
      </c>
      <c r="K8" s="243">
        <f t="shared" ref="K8:K13" si="2">J8/1000000</f>
        <v>0</v>
      </c>
      <c r="L8" s="294">
        <v>983997</v>
      </c>
      <c r="M8" s="295">
        <v>988449</v>
      </c>
      <c r="N8" s="243">
        <f t="shared" ref="N8:N13" si="3">L8-M8</f>
        <v>-4452</v>
      </c>
      <c r="O8" s="243">
        <f t="shared" ref="O8:O13" si="4">$F8*N8</f>
        <v>-1188684</v>
      </c>
      <c r="P8" s="921">
        <f t="shared" ref="P8:P13" si="5">O8/1000000</f>
        <v>-1.1886840000000001</v>
      </c>
      <c r="Q8" s="396"/>
    </row>
    <row r="9" spans="1:18" s="384" customFormat="1" ht="15.95" customHeight="1">
      <c r="A9" s="314">
        <v>2</v>
      </c>
      <c r="B9" s="315" t="s">
        <v>79</v>
      </c>
      <c r="C9" s="318">
        <v>4865180</v>
      </c>
      <c r="D9" s="36" t="s">
        <v>12</v>
      </c>
      <c r="E9" s="37" t="s">
        <v>304</v>
      </c>
      <c r="F9" s="323">
        <v>4000</v>
      </c>
      <c r="G9" s="294">
        <v>0</v>
      </c>
      <c r="H9" s="295">
        <v>0</v>
      </c>
      <c r="I9" s="243">
        <f>G9-H9</f>
        <v>0</v>
      </c>
      <c r="J9" s="243">
        <f>$F9*I9</f>
        <v>0</v>
      </c>
      <c r="K9" s="243">
        <f>J9/1000000</f>
        <v>0</v>
      </c>
      <c r="L9" s="294">
        <v>999304</v>
      </c>
      <c r="M9" s="295">
        <v>999645</v>
      </c>
      <c r="N9" s="243">
        <f>L9-M9</f>
        <v>-341</v>
      </c>
      <c r="O9" s="243">
        <f>$F9*N9</f>
        <v>-1364000</v>
      </c>
      <c r="P9" s="921">
        <f>O9/1000000</f>
        <v>-1.3640000000000001</v>
      </c>
      <c r="Q9" s="396"/>
    </row>
    <row r="10" spans="1:18" s="384" customFormat="1" ht="15.95" customHeight="1">
      <c r="A10" s="314">
        <v>3</v>
      </c>
      <c r="B10" s="315" t="s">
        <v>80</v>
      </c>
      <c r="C10" s="318">
        <v>4865108</v>
      </c>
      <c r="D10" s="36" t="s">
        <v>12</v>
      </c>
      <c r="E10" s="37" t="s">
        <v>304</v>
      </c>
      <c r="F10" s="323">
        <v>133.33000000000001</v>
      </c>
      <c r="G10" s="294">
        <v>24929</v>
      </c>
      <c r="H10" s="295">
        <v>24929</v>
      </c>
      <c r="I10" s="243">
        <f t="shared" si="0"/>
        <v>0</v>
      </c>
      <c r="J10" s="243">
        <f t="shared" si="1"/>
        <v>0</v>
      </c>
      <c r="K10" s="243">
        <f t="shared" si="2"/>
        <v>0</v>
      </c>
      <c r="L10" s="294">
        <v>34231</v>
      </c>
      <c r="M10" s="295">
        <v>34669</v>
      </c>
      <c r="N10" s="243">
        <f t="shared" si="3"/>
        <v>-438</v>
      </c>
      <c r="O10" s="243">
        <f t="shared" si="4"/>
        <v>-58398.540000000008</v>
      </c>
      <c r="P10" s="921">
        <f t="shared" si="5"/>
        <v>-5.8398540000000006E-2</v>
      </c>
      <c r="Q10" s="388"/>
    </row>
    <row r="11" spans="1:18" s="384" customFormat="1" ht="15.95" customHeight="1">
      <c r="A11" s="314">
        <v>4</v>
      </c>
      <c r="B11" s="315" t="s">
        <v>81</v>
      </c>
      <c r="C11" s="318">
        <v>4864834</v>
      </c>
      <c r="D11" s="36" t="s">
        <v>12</v>
      </c>
      <c r="E11" s="37" t="s">
        <v>304</v>
      </c>
      <c r="F11" s="670">
        <v>1000</v>
      </c>
      <c r="G11" s="294">
        <v>999603</v>
      </c>
      <c r="H11" s="295">
        <v>999603</v>
      </c>
      <c r="I11" s="243">
        <f>G11-H11</f>
        <v>0</v>
      </c>
      <c r="J11" s="243">
        <f t="shared" si="1"/>
        <v>0</v>
      </c>
      <c r="K11" s="243">
        <f t="shared" si="2"/>
        <v>0</v>
      </c>
      <c r="L11" s="294">
        <v>998893</v>
      </c>
      <c r="M11" s="295">
        <v>999251</v>
      </c>
      <c r="N11" s="243">
        <f>L11-M11</f>
        <v>-358</v>
      </c>
      <c r="O11" s="243">
        <f t="shared" si="4"/>
        <v>-358000</v>
      </c>
      <c r="P11" s="921">
        <f t="shared" si="5"/>
        <v>-0.35799999999999998</v>
      </c>
      <c r="Q11" s="388"/>
    </row>
    <row r="12" spans="1:18" s="384" customFormat="1" ht="15">
      <c r="A12" s="314">
        <v>5</v>
      </c>
      <c r="B12" s="315" t="s">
        <v>82</v>
      </c>
      <c r="C12" s="318">
        <v>4865126</v>
      </c>
      <c r="D12" s="36" t="s">
        <v>12</v>
      </c>
      <c r="E12" s="37" t="s">
        <v>304</v>
      </c>
      <c r="F12" s="670">
        <v>1600</v>
      </c>
      <c r="G12" s="294">
        <v>89</v>
      </c>
      <c r="H12" s="295">
        <v>89</v>
      </c>
      <c r="I12" s="243">
        <f>G12-H12</f>
        <v>0</v>
      </c>
      <c r="J12" s="243">
        <f t="shared" si="1"/>
        <v>0</v>
      </c>
      <c r="K12" s="243">
        <f t="shared" si="2"/>
        <v>0</v>
      </c>
      <c r="L12" s="294">
        <v>999305</v>
      </c>
      <c r="M12" s="295">
        <v>999754</v>
      </c>
      <c r="N12" s="243">
        <f>L12-M12</f>
        <v>-449</v>
      </c>
      <c r="O12" s="243">
        <f t="shared" si="4"/>
        <v>-718400</v>
      </c>
      <c r="P12" s="921">
        <f t="shared" si="5"/>
        <v>-0.71840000000000004</v>
      </c>
      <c r="Q12" s="799"/>
    </row>
    <row r="13" spans="1:18" s="384" customFormat="1" ht="15.95" customHeight="1">
      <c r="A13" s="314">
        <v>6</v>
      </c>
      <c r="B13" s="315" t="s">
        <v>83</v>
      </c>
      <c r="C13" s="318">
        <v>4865104</v>
      </c>
      <c r="D13" s="36" t="s">
        <v>12</v>
      </c>
      <c r="E13" s="37" t="s">
        <v>304</v>
      </c>
      <c r="F13" s="670">
        <v>1333.33</v>
      </c>
      <c r="G13" s="294">
        <v>18375</v>
      </c>
      <c r="H13" s="295">
        <v>18375</v>
      </c>
      <c r="I13" s="243">
        <f t="shared" si="0"/>
        <v>0</v>
      </c>
      <c r="J13" s="243">
        <f t="shared" si="1"/>
        <v>0</v>
      </c>
      <c r="K13" s="243">
        <f t="shared" si="2"/>
        <v>0</v>
      </c>
      <c r="L13" s="294">
        <v>4116</v>
      </c>
      <c r="M13" s="295">
        <v>4830</v>
      </c>
      <c r="N13" s="243">
        <f t="shared" si="3"/>
        <v>-714</v>
      </c>
      <c r="O13" s="243">
        <f t="shared" si="4"/>
        <v>-951997.62</v>
      </c>
      <c r="P13" s="921">
        <f t="shared" si="5"/>
        <v>-0.95199761999999999</v>
      </c>
      <c r="Q13" s="388"/>
    </row>
    <row r="14" spans="1:18" s="384" customFormat="1" ht="15.95" customHeight="1">
      <c r="A14" s="314">
        <v>7</v>
      </c>
      <c r="B14" s="315" t="s">
        <v>84</v>
      </c>
      <c r="C14" s="318">
        <v>4864795</v>
      </c>
      <c r="D14" s="36" t="s">
        <v>12</v>
      </c>
      <c r="E14" s="37" t="s">
        <v>304</v>
      </c>
      <c r="F14" s="670">
        <v>200</v>
      </c>
      <c r="G14" s="294">
        <v>999340</v>
      </c>
      <c r="H14" s="295">
        <v>999340</v>
      </c>
      <c r="I14" s="243">
        <f>G14-H14</f>
        <v>0</v>
      </c>
      <c r="J14" s="243">
        <f>$F14*I14</f>
        <v>0</v>
      </c>
      <c r="K14" s="243">
        <f>J14/1000000</f>
        <v>0</v>
      </c>
      <c r="L14" s="294">
        <v>994117</v>
      </c>
      <c r="M14" s="295">
        <v>997122</v>
      </c>
      <c r="N14" s="243">
        <f>L14-M14</f>
        <v>-3005</v>
      </c>
      <c r="O14" s="243">
        <f>$F14*N14</f>
        <v>-601000</v>
      </c>
      <c r="P14" s="921">
        <f>O14/1000000</f>
        <v>-0.60099999999999998</v>
      </c>
      <c r="Q14" s="396"/>
    </row>
    <row r="15" spans="1:18" s="384" customFormat="1" ht="15.95" customHeight="1">
      <c r="A15" s="314"/>
      <c r="B15" s="315"/>
      <c r="C15" s="411"/>
      <c r="D15" s="411"/>
      <c r="E15" s="411"/>
      <c r="F15" s="411"/>
      <c r="G15" s="294"/>
      <c r="H15" s="411"/>
      <c r="I15" s="411"/>
      <c r="J15" s="411"/>
      <c r="K15" s="411"/>
      <c r="L15" s="294"/>
      <c r="M15" s="411"/>
      <c r="N15" s="411"/>
      <c r="O15" s="411"/>
      <c r="P15" s="411"/>
      <c r="Q15" s="867"/>
    </row>
    <row r="16" spans="1:18" s="384" customFormat="1" ht="15.95" customHeight="1">
      <c r="A16" s="314"/>
      <c r="B16" s="317" t="s">
        <v>11</v>
      </c>
      <c r="C16" s="318"/>
      <c r="D16" s="36"/>
      <c r="E16" s="36"/>
      <c r="F16" s="323"/>
      <c r="G16" s="294"/>
      <c r="H16" s="295"/>
      <c r="I16" s="243"/>
      <c r="J16" s="243"/>
      <c r="K16" s="243"/>
      <c r="L16" s="294"/>
      <c r="M16" s="295"/>
      <c r="N16" s="243"/>
      <c r="O16" s="243"/>
      <c r="P16" s="243"/>
      <c r="Q16" s="388"/>
    </row>
    <row r="17" spans="1:17" s="384" customFormat="1" ht="15.75" customHeight="1">
      <c r="A17" s="314">
        <v>8</v>
      </c>
      <c r="B17" s="315" t="s">
        <v>325</v>
      </c>
      <c r="C17" s="318">
        <v>4865183</v>
      </c>
      <c r="D17" s="36" t="s">
        <v>12</v>
      </c>
      <c r="E17" s="37" t="s">
        <v>304</v>
      </c>
      <c r="F17" s="323">
        <v>4000</v>
      </c>
      <c r="G17" s="294">
        <v>999979</v>
      </c>
      <c r="H17" s="295">
        <v>999983</v>
      </c>
      <c r="I17" s="243">
        <f>G17-H17</f>
        <v>-4</v>
      </c>
      <c r="J17" s="243">
        <f>$F17*I17</f>
        <v>-16000</v>
      </c>
      <c r="K17" s="243">
        <f>J17/1000000</f>
        <v>-1.6E-2</v>
      </c>
      <c r="L17" s="294">
        <v>999994</v>
      </c>
      <c r="M17" s="295">
        <v>999996</v>
      </c>
      <c r="N17" s="243">
        <f>L17-M17</f>
        <v>-2</v>
      </c>
      <c r="O17" s="243">
        <f>$F17*N17</f>
        <v>-8000</v>
      </c>
      <c r="P17" s="243">
        <f>O17/1000000</f>
        <v>-8.0000000000000002E-3</v>
      </c>
      <c r="Q17" s="407"/>
    </row>
    <row r="18" spans="1:17" s="384" customFormat="1" ht="15.95" customHeight="1">
      <c r="A18" s="314">
        <v>9</v>
      </c>
      <c r="B18" s="315" t="s">
        <v>85</v>
      </c>
      <c r="C18" s="318">
        <v>4864897</v>
      </c>
      <c r="D18" s="36" t="s">
        <v>12</v>
      </c>
      <c r="E18" s="37" t="s">
        <v>304</v>
      </c>
      <c r="F18" s="323">
        <v>500</v>
      </c>
      <c r="G18" s="294">
        <v>982814</v>
      </c>
      <c r="H18" s="295">
        <v>982821</v>
      </c>
      <c r="I18" s="243">
        <f t="shared" ref="I18:I27" si="6">G18-H18</f>
        <v>-7</v>
      </c>
      <c r="J18" s="243">
        <f t="shared" ref="J18:J27" si="7">$F18*I18</f>
        <v>-3500</v>
      </c>
      <c r="K18" s="243">
        <f t="shared" ref="K18:K27" si="8">J18/1000000</f>
        <v>-3.5000000000000001E-3</v>
      </c>
      <c r="L18" s="294">
        <v>279</v>
      </c>
      <c r="M18" s="295">
        <v>249</v>
      </c>
      <c r="N18" s="243">
        <f t="shared" ref="N18:N27" si="9">L18-M18</f>
        <v>30</v>
      </c>
      <c r="O18" s="243">
        <f t="shared" ref="O18:O27" si="10">$F18*N18</f>
        <v>15000</v>
      </c>
      <c r="P18" s="243">
        <f t="shared" ref="P18:P27" si="11">O18/1000000</f>
        <v>1.4999999999999999E-2</v>
      </c>
      <c r="Q18" s="388"/>
    </row>
    <row r="19" spans="1:17" s="384" customFormat="1" ht="15.95" customHeight="1">
      <c r="A19" s="314">
        <v>10</v>
      </c>
      <c r="B19" s="315" t="s">
        <v>115</v>
      </c>
      <c r="C19" s="318">
        <v>4864849</v>
      </c>
      <c r="D19" s="36" t="s">
        <v>12</v>
      </c>
      <c r="E19" s="37" t="s">
        <v>304</v>
      </c>
      <c r="F19" s="323">
        <v>1000</v>
      </c>
      <c r="G19" s="294">
        <v>997238</v>
      </c>
      <c r="H19" s="295">
        <v>997230</v>
      </c>
      <c r="I19" s="243">
        <f t="shared" si="6"/>
        <v>8</v>
      </c>
      <c r="J19" s="243">
        <f t="shared" si="7"/>
        <v>8000</v>
      </c>
      <c r="K19" s="243">
        <f t="shared" si="8"/>
        <v>8.0000000000000002E-3</v>
      </c>
      <c r="L19" s="294">
        <v>999830</v>
      </c>
      <c r="M19" s="295">
        <v>999841</v>
      </c>
      <c r="N19" s="243">
        <f t="shared" si="9"/>
        <v>-11</v>
      </c>
      <c r="O19" s="243">
        <f t="shared" si="10"/>
        <v>-11000</v>
      </c>
      <c r="P19" s="243">
        <f t="shared" si="11"/>
        <v>-1.0999999999999999E-2</v>
      </c>
      <c r="Q19" s="388"/>
    </row>
    <row r="20" spans="1:17" s="384" customFormat="1" ht="15.95" customHeight="1">
      <c r="A20" s="314">
        <v>11</v>
      </c>
      <c r="B20" s="315" t="s">
        <v>86</v>
      </c>
      <c r="C20" s="318">
        <v>4864833</v>
      </c>
      <c r="D20" s="36" t="s">
        <v>12</v>
      </c>
      <c r="E20" s="37" t="s">
        <v>304</v>
      </c>
      <c r="F20" s="323">
        <v>1000</v>
      </c>
      <c r="G20" s="294">
        <v>982513</v>
      </c>
      <c r="H20" s="295">
        <v>982524</v>
      </c>
      <c r="I20" s="243">
        <f t="shared" si="6"/>
        <v>-11</v>
      </c>
      <c r="J20" s="243">
        <f t="shared" si="7"/>
        <v>-11000</v>
      </c>
      <c r="K20" s="243">
        <f t="shared" si="8"/>
        <v>-1.0999999999999999E-2</v>
      </c>
      <c r="L20" s="294">
        <v>1061</v>
      </c>
      <c r="M20" s="295">
        <v>1082</v>
      </c>
      <c r="N20" s="243">
        <f t="shared" si="9"/>
        <v>-21</v>
      </c>
      <c r="O20" s="243">
        <f t="shared" si="10"/>
        <v>-21000</v>
      </c>
      <c r="P20" s="243">
        <f t="shared" si="11"/>
        <v>-2.1000000000000001E-2</v>
      </c>
      <c r="Q20" s="388"/>
    </row>
    <row r="21" spans="1:17" s="384" customFormat="1" ht="15.95" customHeight="1">
      <c r="A21" s="314">
        <v>12</v>
      </c>
      <c r="B21" s="315" t="s">
        <v>87</v>
      </c>
      <c r="C21" s="318">
        <v>4865120</v>
      </c>
      <c r="D21" s="36" t="s">
        <v>12</v>
      </c>
      <c r="E21" s="37" t="s">
        <v>304</v>
      </c>
      <c r="F21" s="670">
        <v>1333.33</v>
      </c>
      <c r="G21" s="294">
        <v>999965</v>
      </c>
      <c r="H21" s="295">
        <v>999967</v>
      </c>
      <c r="I21" s="243">
        <f>G21-H21</f>
        <v>-2</v>
      </c>
      <c r="J21" s="243">
        <f t="shared" si="7"/>
        <v>-2666.66</v>
      </c>
      <c r="K21" s="243">
        <f t="shared" si="8"/>
        <v>-2.66666E-3</v>
      </c>
      <c r="L21" s="294">
        <v>993</v>
      </c>
      <c r="M21" s="295">
        <v>255</v>
      </c>
      <c r="N21" s="243">
        <f>L21-M21</f>
        <v>738</v>
      </c>
      <c r="O21" s="243">
        <f t="shared" si="10"/>
        <v>983997.53999999992</v>
      </c>
      <c r="P21" s="921">
        <f t="shared" si="11"/>
        <v>0.98399753999999995</v>
      </c>
      <c r="Q21" s="396"/>
    </row>
    <row r="22" spans="1:17" s="384" customFormat="1" ht="15.95" customHeight="1">
      <c r="A22" s="314">
        <v>13</v>
      </c>
      <c r="B22" s="283" t="s">
        <v>88</v>
      </c>
      <c r="C22" s="318">
        <v>4864889</v>
      </c>
      <c r="D22" s="40" t="s">
        <v>12</v>
      </c>
      <c r="E22" s="37" t="s">
        <v>304</v>
      </c>
      <c r="F22" s="323">
        <v>1000</v>
      </c>
      <c r="G22" s="294">
        <v>993353</v>
      </c>
      <c r="H22" s="295">
        <v>993357</v>
      </c>
      <c r="I22" s="243">
        <f t="shared" si="6"/>
        <v>-4</v>
      </c>
      <c r="J22" s="243">
        <f t="shared" si="7"/>
        <v>-4000</v>
      </c>
      <c r="K22" s="243">
        <f t="shared" si="8"/>
        <v>-4.0000000000000001E-3</v>
      </c>
      <c r="L22" s="294">
        <v>995009</v>
      </c>
      <c r="M22" s="295">
        <v>995196</v>
      </c>
      <c r="N22" s="243">
        <f t="shared" si="9"/>
        <v>-187</v>
      </c>
      <c r="O22" s="243">
        <f t="shared" si="10"/>
        <v>-187000</v>
      </c>
      <c r="P22" s="243">
        <f t="shared" si="11"/>
        <v>-0.187</v>
      </c>
      <c r="Q22" s="388"/>
    </row>
    <row r="23" spans="1:17" s="384" customFormat="1" ht="15.95" customHeight="1">
      <c r="A23" s="314">
        <v>14</v>
      </c>
      <c r="B23" s="315" t="s">
        <v>89</v>
      </c>
      <c r="C23" s="318">
        <v>4864859</v>
      </c>
      <c r="D23" s="36" t="s">
        <v>12</v>
      </c>
      <c r="E23" s="37" t="s">
        <v>304</v>
      </c>
      <c r="F23" s="323">
        <v>1000</v>
      </c>
      <c r="G23" s="294">
        <v>992495</v>
      </c>
      <c r="H23" s="295">
        <v>992495</v>
      </c>
      <c r="I23" s="243">
        <f t="shared" si="6"/>
        <v>0</v>
      </c>
      <c r="J23" s="243">
        <f t="shared" si="7"/>
        <v>0</v>
      </c>
      <c r="K23" s="243">
        <f t="shared" si="8"/>
        <v>0</v>
      </c>
      <c r="L23" s="294">
        <v>999754</v>
      </c>
      <c r="M23" s="295">
        <v>999887</v>
      </c>
      <c r="N23" s="243">
        <f t="shared" si="9"/>
        <v>-133</v>
      </c>
      <c r="O23" s="243">
        <f t="shared" si="10"/>
        <v>-133000</v>
      </c>
      <c r="P23" s="243">
        <f t="shared" si="11"/>
        <v>-0.13300000000000001</v>
      </c>
      <c r="Q23" s="388"/>
    </row>
    <row r="24" spans="1:17" s="384" customFormat="1" ht="15.95" customHeight="1">
      <c r="A24" s="314">
        <v>15</v>
      </c>
      <c r="B24" s="315" t="s">
        <v>90</v>
      </c>
      <c r="C24" s="318">
        <v>4864895</v>
      </c>
      <c r="D24" s="36" t="s">
        <v>12</v>
      </c>
      <c r="E24" s="37" t="s">
        <v>304</v>
      </c>
      <c r="F24" s="323">
        <v>800</v>
      </c>
      <c r="G24" s="294">
        <v>994334</v>
      </c>
      <c r="H24" s="295">
        <v>994334</v>
      </c>
      <c r="I24" s="243">
        <f t="shared" si="6"/>
        <v>0</v>
      </c>
      <c r="J24" s="243">
        <f t="shared" si="7"/>
        <v>0</v>
      </c>
      <c r="K24" s="243">
        <f t="shared" si="8"/>
        <v>0</v>
      </c>
      <c r="L24" s="294">
        <v>6616</v>
      </c>
      <c r="M24" s="295">
        <v>6881</v>
      </c>
      <c r="N24" s="243">
        <f t="shared" si="9"/>
        <v>-265</v>
      </c>
      <c r="O24" s="243">
        <f t="shared" si="10"/>
        <v>-212000</v>
      </c>
      <c r="P24" s="243">
        <f t="shared" si="11"/>
        <v>-0.21199999999999999</v>
      </c>
      <c r="Q24" s="388"/>
    </row>
    <row r="25" spans="1:17" s="384" customFormat="1" ht="15.95" customHeight="1">
      <c r="A25" s="314">
        <v>16</v>
      </c>
      <c r="B25" s="315" t="s">
        <v>91</v>
      </c>
      <c r="C25" s="318">
        <v>4864826</v>
      </c>
      <c r="D25" s="36" t="s">
        <v>12</v>
      </c>
      <c r="E25" s="37" t="s">
        <v>304</v>
      </c>
      <c r="F25" s="323">
        <v>133.33000000000001</v>
      </c>
      <c r="G25" s="294">
        <v>14648</v>
      </c>
      <c r="H25" s="295">
        <v>14599</v>
      </c>
      <c r="I25" s="243">
        <f t="shared" si="6"/>
        <v>49</v>
      </c>
      <c r="J25" s="243">
        <f t="shared" si="7"/>
        <v>6533.170000000001</v>
      </c>
      <c r="K25" s="243">
        <f t="shared" si="8"/>
        <v>6.5331700000000013E-3</v>
      </c>
      <c r="L25" s="294">
        <v>8408</v>
      </c>
      <c r="M25" s="295">
        <v>8345</v>
      </c>
      <c r="N25" s="243">
        <f t="shared" si="9"/>
        <v>63</v>
      </c>
      <c r="O25" s="243">
        <f t="shared" si="10"/>
        <v>8399.7900000000009</v>
      </c>
      <c r="P25" s="921">
        <f t="shared" si="11"/>
        <v>8.3997900000000007E-3</v>
      </c>
      <c r="Q25" s="388"/>
    </row>
    <row r="26" spans="1:17" s="384" customFormat="1" ht="15.95" customHeight="1">
      <c r="A26" s="314">
        <v>17</v>
      </c>
      <c r="B26" s="315" t="s">
        <v>113</v>
      </c>
      <c r="C26" s="318">
        <v>4865143</v>
      </c>
      <c r="D26" s="36" t="s">
        <v>12</v>
      </c>
      <c r="E26" s="37" t="s">
        <v>304</v>
      </c>
      <c r="F26" s="323">
        <v>1000</v>
      </c>
      <c r="G26" s="294">
        <v>29</v>
      </c>
      <c r="H26" s="295">
        <v>29</v>
      </c>
      <c r="I26" s="243">
        <f t="shared" si="6"/>
        <v>0</v>
      </c>
      <c r="J26" s="243">
        <f t="shared" si="7"/>
        <v>0</v>
      </c>
      <c r="K26" s="243">
        <f t="shared" si="8"/>
        <v>0</v>
      </c>
      <c r="L26" s="294">
        <v>999793</v>
      </c>
      <c r="M26" s="295">
        <v>999825</v>
      </c>
      <c r="N26" s="243">
        <f t="shared" si="9"/>
        <v>-32</v>
      </c>
      <c r="O26" s="243">
        <f t="shared" si="10"/>
        <v>-32000</v>
      </c>
      <c r="P26" s="243">
        <f t="shared" si="11"/>
        <v>-3.2000000000000001E-2</v>
      </c>
      <c r="Q26" s="388"/>
    </row>
    <row r="27" spans="1:17" s="384" customFormat="1" ht="15.95" customHeight="1">
      <c r="A27" s="314">
        <v>18</v>
      </c>
      <c r="B27" s="315" t="s">
        <v>114</v>
      </c>
      <c r="C27" s="318">
        <v>4864883</v>
      </c>
      <c r="D27" s="36" t="s">
        <v>12</v>
      </c>
      <c r="E27" s="37" t="s">
        <v>304</v>
      </c>
      <c r="F27" s="323">
        <v>1000</v>
      </c>
      <c r="G27" s="294">
        <v>429</v>
      </c>
      <c r="H27" s="295">
        <v>417</v>
      </c>
      <c r="I27" s="243">
        <f t="shared" si="6"/>
        <v>12</v>
      </c>
      <c r="J27" s="243">
        <f t="shared" si="7"/>
        <v>12000</v>
      </c>
      <c r="K27" s="243">
        <f t="shared" si="8"/>
        <v>1.2E-2</v>
      </c>
      <c r="L27" s="294">
        <v>16844</v>
      </c>
      <c r="M27" s="295">
        <v>16883</v>
      </c>
      <c r="N27" s="243">
        <f t="shared" si="9"/>
        <v>-39</v>
      </c>
      <c r="O27" s="243">
        <f t="shared" si="10"/>
        <v>-39000</v>
      </c>
      <c r="P27" s="243">
        <f t="shared" si="11"/>
        <v>-3.9E-2</v>
      </c>
      <c r="Q27" s="388"/>
    </row>
    <row r="28" spans="1:17" s="384" customFormat="1" ht="15.95" customHeight="1">
      <c r="A28" s="314"/>
      <c r="B28" s="317" t="s">
        <v>92</v>
      </c>
      <c r="C28" s="318"/>
      <c r="D28" s="36"/>
      <c r="E28" s="36"/>
      <c r="F28" s="323"/>
      <c r="G28" s="294"/>
      <c r="H28" s="295"/>
      <c r="I28" s="412"/>
      <c r="J28" s="412"/>
      <c r="K28" s="107"/>
      <c r="L28" s="294"/>
      <c r="M28" s="295"/>
      <c r="N28" s="412"/>
      <c r="O28" s="412"/>
      <c r="P28" s="107"/>
      <c r="Q28" s="388"/>
    </row>
    <row r="29" spans="1:17" s="384" customFormat="1" ht="15.95" customHeight="1">
      <c r="A29" s="314">
        <v>19</v>
      </c>
      <c r="B29" s="315" t="s">
        <v>93</v>
      </c>
      <c r="C29" s="318">
        <v>4864954</v>
      </c>
      <c r="D29" s="36" t="s">
        <v>12</v>
      </c>
      <c r="E29" s="37" t="s">
        <v>304</v>
      </c>
      <c r="F29" s="323">
        <v>1250</v>
      </c>
      <c r="G29" s="294">
        <v>944573</v>
      </c>
      <c r="H29" s="295">
        <v>944823</v>
      </c>
      <c r="I29" s="243">
        <f>G29-H29</f>
        <v>-250</v>
      </c>
      <c r="J29" s="243">
        <f>$F29*I29</f>
        <v>-312500</v>
      </c>
      <c r="K29" s="243">
        <f>J29/1000000</f>
        <v>-0.3125</v>
      </c>
      <c r="L29" s="294">
        <v>947174</v>
      </c>
      <c r="M29" s="295">
        <v>947181</v>
      </c>
      <c r="N29" s="243">
        <f>L29-M29</f>
        <v>-7</v>
      </c>
      <c r="O29" s="243">
        <f>$F29*N29</f>
        <v>-8750</v>
      </c>
      <c r="P29" s="921">
        <f>O29/1000000</f>
        <v>-8.7500000000000008E-3</v>
      </c>
      <c r="Q29" s="388"/>
    </row>
    <row r="30" spans="1:17" s="384" customFormat="1" ht="15.95" customHeight="1">
      <c r="A30" s="314">
        <v>20</v>
      </c>
      <c r="B30" s="315" t="s">
        <v>94</v>
      </c>
      <c r="C30" s="318">
        <v>4865030</v>
      </c>
      <c r="D30" s="36" t="s">
        <v>12</v>
      </c>
      <c r="E30" s="37" t="s">
        <v>304</v>
      </c>
      <c r="F30" s="323">
        <v>1000</v>
      </c>
      <c r="G30" s="294">
        <v>924471</v>
      </c>
      <c r="H30" s="295">
        <v>925132</v>
      </c>
      <c r="I30" s="243">
        <f>G30-H30</f>
        <v>-661</v>
      </c>
      <c r="J30" s="243">
        <f>$F30*I30</f>
        <v>-661000</v>
      </c>
      <c r="K30" s="243">
        <f>J30/1000000</f>
        <v>-0.66100000000000003</v>
      </c>
      <c r="L30" s="294">
        <v>933504</v>
      </c>
      <c r="M30" s="295">
        <v>933515</v>
      </c>
      <c r="N30" s="243">
        <f>L30-M30</f>
        <v>-11</v>
      </c>
      <c r="O30" s="243">
        <f>$F30*N30</f>
        <v>-11000</v>
      </c>
      <c r="P30" s="243">
        <f>O30/1000000</f>
        <v>-1.0999999999999999E-2</v>
      </c>
      <c r="Q30" s="388"/>
    </row>
    <row r="31" spans="1:17" s="384" customFormat="1" ht="15.95" customHeight="1">
      <c r="A31" s="314">
        <v>21</v>
      </c>
      <c r="B31" s="315" t="s">
        <v>323</v>
      </c>
      <c r="C31" s="318">
        <v>4865027</v>
      </c>
      <c r="D31" s="36" t="s">
        <v>12</v>
      </c>
      <c r="E31" s="37" t="s">
        <v>304</v>
      </c>
      <c r="F31" s="323">
        <v>1000</v>
      </c>
      <c r="G31" s="294">
        <v>999595</v>
      </c>
      <c r="H31" s="295">
        <v>999738</v>
      </c>
      <c r="I31" s="243">
        <f>G31-H31</f>
        <v>-143</v>
      </c>
      <c r="J31" s="243">
        <f>$F31*I31</f>
        <v>-143000</v>
      </c>
      <c r="K31" s="243">
        <f>J31/1000000</f>
        <v>-0.14299999999999999</v>
      </c>
      <c r="L31" s="294">
        <v>999990</v>
      </c>
      <c r="M31" s="295">
        <v>999999</v>
      </c>
      <c r="N31" s="243">
        <f>L31-M31</f>
        <v>-9</v>
      </c>
      <c r="O31" s="243">
        <f>$F31*N31</f>
        <v>-9000</v>
      </c>
      <c r="P31" s="243">
        <f>O31/1000000</f>
        <v>-8.9999999999999993E-3</v>
      </c>
      <c r="Q31" s="388"/>
    </row>
    <row r="32" spans="1:17" s="384" customFormat="1" ht="15.95" customHeight="1">
      <c r="A32" s="314"/>
      <c r="B32" s="317" t="s">
        <v>30</v>
      </c>
      <c r="C32" s="318"/>
      <c r="D32" s="36"/>
      <c r="E32" s="36"/>
      <c r="F32" s="323"/>
      <c r="G32" s="294"/>
      <c r="H32" s="295"/>
      <c r="I32" s="243"/>
      <c r="J32" s="243"/>
      <c r="K32" s="107">
        <f>SUM(K29:K30)</f>
        <v>-0.97350000000000003</v>
      </c>
      <c r="L32" s="294"/>
      <c r="M32" s="295"/>
      <c r="N32" s="243"/>
      <c r="O32" s="243"/>
      <c r="P32" s="107">
        <f>SUM(P29:P30)</f>
        <v>-1.975E-2</v>
      </c>
      <c r="Q32" s="388"/>
    </row>
    <row r="33" spans="1:17" s="384" customFormat="1" ht="15.95" customHeight="1">
      <c r="A33" s="314">
        <v>22</v>
      </c>
      <c r="B33" s="315" t="s">
        <v>95</v>
      </c>
      <c r="C33" s="318">
        <v>4902505</v>
      </c>
      <c r="D33" s="36" t="s">
        <v>12</v>
      </c>
      <c r="E33" s="37" t="s">
        <v>304</v>
      </c>
      <c r="F33" s="318">
        <v>-1000</v>
      </c>
      <c r="G33" s="294">
        <v>11</v>
      </c>
      <c r="H33" s="295">
        <v>11</v>
      </c>
      <c r="I33" s="243">
        <f>G33-H33</f>
        <v>0</v>
      </c>
      <c r="J33" s="243">
        <f>$F33*I33</f>
        <v>0</v>
      </c>
      <c r="K33" s="243">
        <f>J33/1000000</f>
        <v>0</v>
      </c>
      <c r="L33" s="294">
        <v>1000064</v>
      </c>
      <c r="M33" s="295">
        <v>999942</v>
      </c>
      <c r="N33" s="243">
        <f>L33-M33</f>
        <v>122</v>
      </c>
      <c r="O33" s="243">
        <f>$F33*N33</f>
        <v>-122000</v>
      </c>
      <c r="P33" s="243">
        <f>O33/1000000</f>
        <v>-0.122</v>
      </c>
      <c r="Q33" s="396"/>
    </row>
    <row r="34" spans="1:17" s="384" customFormat="1" ht="15.95" customHeight="1">
      <c r="A34" s="314">
        <v>23</v>
      </c>
      <c r="B34" s="315" t="s">
        <v>96</v>
      </c>
      <c r="C34" s="318">
        <v>5295140</v>
      </c>
      <c r="D34" s="36" t="s">
        <v>12</v>
      </c>
      <c r="E34" s="37" t="s">
        <v>304</v>
      </c>
      <c r="F34" s="318">
        <v>-1000</v>
      </c>
      <c r="G34" s="294">
        <v>6703</v>
      </c>
      <c r="H34" s="295">
        <v>6644</v>
      </c>
      <c r="I34" s="243">
        <f>G34-H34</f>
        <v>59</v>
      </c>
      <c r="J34" s="243">
        <f>$F34*I34</f>
        <v>-59000</v>
      </c>
      <c r="K34" s="243">
        <f>J34/1000000</f>
        <v>-5.8999999999999997E-2</v>
      </c>
      <c r="L34" s="294">
        <v>997809</v>
      </c>
      <c r="M34" s="295">
        <v>997808</v>
      </c>
      <c r="N34" s="243">
        <f>L34-M34</f>
        <v>1</v>
      </c>
      <c r="O34" s="243">
        <f>$F34*N34</f>
        <v>-1000</v>
      </c>
      <c r="P34" s="243">
        <f>O34/1000000</f>
        <v>-1E-3</v>
      </c>
      <c r="Q34" s="388"/>
    </row>
    <row r="35" spans="1:17" s="384" customFormat="1" ht="15.95" customHeight="1">
      <c r="A35" s="314"/>
      <c r="B35" s="315"/>
      <c r="C35" s="318"/>
      <c r="D35" s="36"/>
      <c r="E35" s="37"/>
      <c r="F35" s="318">
        <v>-1000</v>
      </c>
      <c r="G35" s="294"/>
      <c r="H35" s="295"/>
      <c r="I35" s="243"/>
      <c r="J35" s="243"/>
      <c r="K35" s="243"/>
      <c r="L35" s="294">
        <v>985393</v>
      </c>
      <c r="M35" s="295">
        <v>985240</v>
      </c>
      <c r="N35" s="243">
        <f>L35-M35</f>
        <v>153</v>
      </c>
      <c r="O35" s="243">
        <f>$F35*N35</f>
        <v>-153000</v>
      </c>
      <c r="P35" s="243">
        <f>O35/1000000</f>
        <v>-0.153</v>
      </c>
      <c r="Q35" s="388"/>
    </row>
    <row r="36" spans="1:17" s="384" customFormat="1" ht="15.95" customHeight="1">
      <c r="A36" s="314">
        <v>24</v>
      </c>
      <c r="B36" s="658" t="s">
        <v>133</v>
      </c>
      <c r="C36" s="318">
        <v>4902585</v>
      </c>
      <c r="D36" s="36" t="s">
        <v>12</v>
      </c>
      <c r="E36" s="37" t="s">
        <v>304</v>
      </c>
      <c r="F36" s="318">
        <v>400</v>
      </c>
      <c r="G36" s="294">
        <v>999998</v>
      </c>
      <c r="H36" s="295">
        <v>999998</v>
      </c>
      <c r="I36" s="243">
        <f>G36-H36</f>
        <v>0</v>
      </c>
      <c r="J36" s="243">
        <f>$F36*I36</f>
        <v>0</v>
      </c>
      <c r="K36" s="243">
        <f>J36/1000000</f>
        <v>0</v>
      </c>
      <c r="L36" s="294">
        <v>12</v>
      </c>
      <c r="M36" s="295">
        <v>12</v>
      </c>
      <c r="N36" s="243">
        <f>L36-M36</f>
        <v>0</v>
      </c>
      <c r="O36" s="243">
        <f>$F36*N36</f>
        <v>0</v>
      </c>
      <c r="P36" s="243">
        <f>O36/1000000</f>
        <v>0</v>
      </c>
      <c r="Q36" s="396"/>
    </row>
    <row r="37" spans="1:17" s="384" customFormat="1" ht="15.95" customHeight="1">
      <c r="A37" s="314"/>
      <c r="B37" s="317" t="s">
        <v>25</v>
      </c>
      <c r="C37" s="318"/>
      <c r="D37" s="36"/>
      <c r="E37" s="36"/>
      <c r="F37" s="323"/>
      <c r="G37" s="294"/>
      <c r="H37" s="295"/>
      <c r="I37" s="243"/>
      <c r="J37" s="243"/>
      <c r="K37" s="243"/>
      <c r="L37" s="294"/>
      <c r="M37" s="295"/>
      <c r="N37" s="243"/>
      <c r="O37" s="243"/>
      <c r="P37" s="243"/>
      <c r="Q37" s="388"/>
    </row>
    <row r="38" spans="1:17" s="384" customFormat="1" ht="15">
      <c r="A38" s="314">
        <v>25</v>
      </c>
      <c r="B38" s="283" t="s">
        <v>43</v>
      </c>
      <c r="C38" s="318">
        <v>4864854</v>
      </c>
      <c r="D38" s="40" t="s">
        <v>12</v>
      </c>
      <c r="E38" s="37" t="s">
        <v>304</v>
      </c>
      <c r="F38" s="323">
        <v>1000</v>
      </c>
      <c r="G38" s="294">
        <v>998892</v>
      </c>
      <c r="H38" s="295">
        <v>998892</v>
      </c>
      <c r="I38" s="243">
        <f>G38-H38</f>
        <v>0</v>
      </c>
      <c r="J38" s="243">
        <f>$F38*I38</f>
        <v>0</v>
      </c>
      <c r="K38" s="243">
        <f>J38/1000000</f>
        <v>0</v>
      </c>
      <c r="L38" s="294">
        <v>11795</v>
      </c>
      <c r="M38" s="295">
        <v>12124</v>
      </c>
      <c r="N38" s="243">
        <f>L38-M38</f>
        <v>-329</v>
      </c>
      <c r="O38" s="243">
        <f>$F38*N38</f>
        <v>-329000</v>
      </c>
      <c r="P38" s="243">
        <f>O38/1000000</f>
        <v>-0.32900000000000001</v>
      </c>
      <c r="Q38" s="408"/>
    </row>
    <row r="39" spans="1:17" s="384" customFormat="1" ht="15.95" customHeight="1">
      <c r="A39" s="314"/>
      <c r="B39" s="317" t="s">
        <v>97</v>
      </c>
      <c r="C39" s="318"/>
      <c r="D39" s="36"/>
      <c r="E39" s="36"/>
      <c r="F39" s="323"/>
      <c r="G39" s="294"/>
      <c r="H39" s="295"/>
      <c r="I39" s="243"/>
      <c r="J39" s="243"/>
      <c r="K39" s="243"/>
      <c r="L39" s="294"/>
      <c r="M39" s="295"/>
      <c r="N39" s="243"/>
      <c r="O39" s="243"/>
      <c r="P39" s="243"/>
      <c r="Q39" s="388"/>
    </row>
    <row r="40" spans="1:17" s="384" customFormat="1" ht="17.25" customHeight="1">
      <c r="A40" s="314">
        <v>26</v>
      </c>
      <c r="B40" s="315" t="s">
        <v>98</v>
      </c>
      <c r="C40" s="318">
        <v>4864970</v>
      </c>
      <c r="D40" s="36" t="s">
        <v>12</v>
      </c>
      <c r="E40" s="37" t="s">
        <v>304</v>
      </c>
      <c r="F40" s="323">
        <v>-1000</v>
      </c>
      <c r="G40" s="294">
        <v>4633</v>
      </c>
      <c r="H40" s="295">
        <v>4330</v>
      </c>
      <c r="I40" s="243">
        <f>G40-H40</f>
        <v>303</v>
      </c>
      <c r="J40" s="243">
        <f>$F40*I40</f>
        <v>-303000</v>
      </c>
      <c r="K40" s="243">
        <f>J40/1000000</f>
        <v>-0.30299999999999999</v>
      </c>
      <c r="L40" s="294">
        <v>480</v>
      </c>
      <c r="M40" s="295">
        <v>237</v>
      </c>
      <c r="N40" s="243">
        <f>L40-M40</f>
        <v>243</v>
      </c>
      <c r="O40" s="243">
        <f>$F40*N40</f>
        <v>-243000</v>
      </c>
      <c r="P40" s="243">
        <f>O40/1000000</f>
        <v>-0.24299999999999999</v>
      </c>
      <c r="Q40" s="388"/>
    </row>
    <row r="41" spans="1:17" s="384" customFormat="1" ht="15.95" customHeight="1">
      <c r="A41" s="314">
        <v>27</v>
      </c>
      <c r="B41" s="315" t="s">
        <v>99</v>
      </c>
      <c r="C41" s="318">
        <v>4902495</v>
      </c>
      <c r="D41" s="36" t="s">
        <v>12</v>
      </c>
      <c r="E41" s="37" t="s">
        <v>304</v>
      </c>
      <c r="F41" s="323">
        <v>-750</v>
      </c>
      <c r="G41" s="294">
        <v>1301</v>
      </c>
      <c r="H41" s="295">
        <v>1267</v>
      </c>
      <c r="I41" s="243">
        <f>G41-H41</f>
        <v>34</v>
      </c>
      <c r="J41" s="243">
        <f>$F41*I41</f>
        <v>-25500</v>
      </c>
      <c r="K41" s="243">
        <f>J41/1000000</f>
        <v>-2.5499999999999998E-2</v>
      </c>
      <c r="L41" s="294">
        <v>1702</v>
      </c>
      <c r="M41" s="295">
        <v>1692</v>
      </c>
      <c r="N41" s="243">
        <f>L41-M41</f>
        <v>10</v>
      </c>
      <c r="O41" s="243">
        <f>$F41*N41</f>
        <v>-7500</v>
      </c>
      <c r="P41" s="243">
        <f>O41/1000000</f>
        <v>-7.4999999999999997E-3</v>
      </c>
      <c r="Q41" s="396"/>
    </row>
    <row r="42" spans="1:17" s="384" customFormat="1" ht="37.5" customHeight="1">
      <c r="A42" s="314"/>
      <c r="B42" s="315"/>
      <c r="C42" s="318"/>
      <c r="D42" s="36"/>
      <c r="E42" s="37"/>
      <c r="F42" s="323"/>
      <c r="G42" s="294"/>
      <c r="H42" s="295"/>
      <c r="I42" s="243"/>
      <c r="J42" s="243"/>
      <c r="K42" s="398">
        <v>0.30049999999999999</v>
      </c>
      <c r="L42" s="294"/>
      <c r="M42" s="295"/>
      <c r="N42" s="243"/>
      <c r="O42" s="243"/>
      <c r="P42" s="922">
        <v>0.36875000000000002</v>
      </c>
      <c r="Q42" s="400" t="s">
        <v>520</v>
      </c>
    </row>
    <row r="43" spans="1:17" s="384" customFormat="1" ht="15.95" customHeight="1">
      <c r="A43" s="314">
        <v>28</v>
      </c>
      <c r="B43" s="315" t="s">
        <v>100</v>
      </c>
      <c r="C43" s="318">
        <v>4864934</v>
      </c>
      <c r="D43" s="36" t="s">
        <v>12</v>
      </c>
      <c r="E43" s="37" t="s">
        <v>304</v>
      </c>
      <c r="F43" s="323">
        <v>-1000</v>
      </c>
      <c r="G43" s="294">
        <v>12016</v>
      </c>
      <c r="H43" s="295">
        <v>11975</v>
      </c>
      <c r="I43" s="243">
        <f>G43-H43</f>
        <v>41</v>
      </c>
      <c r="J43" s="243">
        <f>$F43*I43</f>
        <v>-41000</v>
      </c>
      <c r="K43" s="243">
        <f>J43/1000000</f>
        <v>-4.1000000000000002E-2</v>
      </c>
      <c r="L43" s="294">
        <v>999026</v>
      </c>
      <c r="M43" s="295">
        <v>998987</v>
      </c>
      <c r="N43" s="243">
        <f>L43-M43</f>
        <v>39</v>
      </c>
      <c r="O43" s="243">
        <f>$F43*N43</f>
        <v>-39000</v>
      </c>
      <c r="P43" s="243">
        <f>O43/1000000</f>
        <v>-3.9E-2</v>
      </c>
      <c r="Q43" s="407"/>
    </row>
    <row r="44" spans="1:17" s="384" customFormat="1" ht="15.95" customHeight="1">
      <c r="A44" s="314">
        <v>29</v>
      </c>
      <c r="B44" s="283" t="s">
        <v>101</v>
      </c>
      <c r="C44" s="318">
        <v>4864906</v>
      </c>
      <c r="D44" s="36" t="s">
        <v>12</v>
      </c>
      <c r="E44" s="37" t="s">
        <v>304</v>
      </c>
      <c r="F44" s="323">
        <v>-1000</v>
      </c>
      <c r="G44" s="294">
        <v>7066</v>
      </c>
      <c r="H44" s="295">
        <v>7084</v>
      </c>
      <c r="I44" s="243">
        <f>G44-H44</f>
        <v>-18</v>
      </c>
      <c r="J44" s="243">
        <f>$F44*I44</f>
        <v>18000</v>
      </c>
      <c r="K44" s="243">
        <f>J44/1000000</f>
        <v>1.7999999999999999E-2</v>
      </c>
      <c r="L44" s="294">
        <v>998052</v>
      </c>
      <c r="M44" s="295">
        <v>998031</v>
      </c>
      <c r="N44" s="243">
        <f>L44-M44</f>
        <v>21</v>
      </c>
      <c r="O44" s="243">
        <f>$F44*N44</f>
        <v>-21000</v>
      </c>
      <c r="P44" s="243">
        <f>O44/1000000</f>
        <v>-2.1000000000000001E-2</v>
      </c>
      <c r="Q44" s="400"/>
    </row>
    <row r="45" spans="1:17" s="384" customFormat="1" ht="15.95" customHeight="1">
      <c r="A45" s="314"/>
      <c r="B45" s="317" t="s">
        <v>366</v>
      </c>
      <c r="C45" s="318"/>
      <c r="D45" s="390"/>
      <c r="E45" s="391"/>
      <c r="F45" s="323"/>
      <c r="G45" s="294"/>
      <c r="H45" s="295"/>
      <c r="I45" s="243"/>
      <c r="J45" s="243"/>
      <c r="K45" s="243"/>
      <c r="L45" s="294"/>
      <c r="M45" s="295"/>
      <c r="N45" s="243"/>
      <c r="O45" s="243"/>
      <c r="P45" s="243"/>
      <c r="Q45" s="628"/>
    </row>
    <row r="46" spans="1:17" s="384" customFormat="1" ht="15.95" customHeight="1">
      <c r="A46" s="314">
        <v>30</v>
      </c>
      <c r="B46" s="315" t="s">
        <v>98</v>
      </c>
      <c r="C46" s="318">
        <v>5295177</v>
      </c>
      <c r="D46" s="390" t="s">
        <v>12</v>
      </c>
      <c r="E46" s="391" t="s">
        <v>304</v>
      </c>
      <c r="F46" s="323">
        <v>-1000</v>
      </c>
      <c r="G46" s="294">
        <v>125175</v>
      </c>
      <c r="H46" s="295">
        <v>125175</v>
      </c>
      <c r="I46" s="243">
        <f>G46-H46</f>
        <v>0</v>
      </c>
      <c r="J46" s="243">
        <f>$F46*I46</f>
        <v>0</v>
      </c>
      <c r="K46" s="243">
        <f>J46/1000000</f>
        <v>0</v>
      </c>
      <c r="L46" s="294">
        <v>983952</v>
      </c>
      <c r="M46" s="295">
        <v>983673</v>
      </c>
      <c r="N46" s="243">
        <f>L46-M46</f>
        <v>279</v>
      </c>
      <c r="O46" s="243">
        <f>$F46*N46</f>
        <v>-279000</v>
      </c>
      <c r="P46" s="243">
        <f>O46/1000000</f>
        <v>-0.27900000000000003</v>
      </c>
      <c r="Q46" s="589"/>
    </row>
    <row r="47" spans="1:17" s="384" customFormat="1" ht="15.95" customHeight="1">
      <c r="A47" s="314"/>
      <c r="B47" s="315"/>
      <c r="C47" s="318"/>
      <c r="D47" s="390"/>
      <c r="E47" s="391"/>
      <c r="F47" s="323">
        <v>-1000</v>
      </c>
      <c r="G47" s="294"/>
      <c r="H47" s="295"/>
      <c r="I47" s="243"/>
      <c r="J47" s="243"/>
      <c r="K47" s="243"/>
      <c r="L47" s="294">
        <v>986137</v>
      </c>
      <c r="M47" s="295">
        <v>985605</v>
      </c>
      <c r="N47" s="243">
        <f>L47-M47</f>
        <v>532</v>
      </c>
      <c r="O47" s="243">
        <f>$F47*N47</f>
        <v>-532000</v>
      </c>
      <c r="P47" s="243">
        <f>O47/1000000</f>
        <v>-0.53200000000000003</v>
      </c>
      <c r="Q47" s="589"/>
    </row>
    <row r="48" spans="1:17" s="384" customFormat="1" ht="15.95" customHeight="1">
      <c r="A48" s="314">
        <v>31</v>
      </c>
      <c r="B48" s="315" t="s">
        <v>369</v>
      </c>
      <c r="C48" s="318">
        <v>5128456</v>
      </c>
      <c r="D48" s="390" t="s">
        <v>12</v>
      </c>
      <c r="E48" s="391" t="s">
        <v>304</v>
      </c>
      <c r="F48" s="323">
        <v>-1000</v>
      </c>
      <c r="G48" s="294">
        <v>97159</v>
      </c>
      <c r="H48" s="295">
        <v>97159</v>
      </c>
      <c r="I48" s="243">
        <f>G48-H48</f>
        <v>0</v>
      </c>
      <c r="J48" s="243">
        <f>$F48*I48</f>
        <v>0</v>
      </c>
      <c r="K48" s="243">
        <f>J48/1000000</f>
        <v>0</v>
      </c>
      <c r="L48" s="294">
        <v>2431</v>
      </c>
      <c r="M48" s="295">
        <v>1072</v>
      </c>
      <c r="N48" s="243">
        <f>L48-M48</f>
        <v>1359</v>
      </c>
      <c r="O48" s="243">
        <f>$F48*N48</f>
        <v>-1359000</v>
      </c>
      <c r="P48" s="243">
        <f>O48/1000000</f>
        <v>-1.359</v>
      </c>
      <c r="Q48" s="799"/>
    </row>
    <row r="49" spans="1:17" s="384" customFormat="1" ht="15.95" customHeight="1">
      <c r="A49" s="314">
        <v>32</v>
      </c>
      <c r="B49" s="315" t="s">
        <v>367</v>
      </c>
      <c r="C49" s="318">
        <v>4864830</v>
      </c>
      <c r="D49" s="390" t="s">
        <v>12</v>
      </c>
      <c r="E49" s="391" t="s">
        <v>304</v>
      </c>
      <c r="F49" s="323">
        <v>-5000</v>
      </c>
      <c r="G49" s="294">
        <v>3066</v>
      </c>
      <c r="H49" s="295">
        <v>3066</v>
      </c>
      <c r="I49" s="243">
        <f>G49-H49</f>
        <v>0</v>
      </c>
      <c r="J49" s="243">
        <f>$F49*I49</f>
        <v>0</v>
      </c>
      <c r="K49" s="243">
        <f>J49/1000000</f>
        <v>0</v>
      </c>
      <c r="L49" s="294">
        <v>128</v>
      </c>
      <c r="M49" s="295">
        <v>43</v>
      </c>
      <c r="N49" s="243">
        <f>L49-M49</f>
        <v>85</v>
      </c>
      <c r="O49" s="243">
        <f>$F49*N49</f>
        <v>-425000</v>
      </c>
      <c r="P49" s="243">
        <f>O49/1000000</f>
        <v>-0.42499999999999999</v>
      </c>
      <c r="Q49" s="644"/>
    </row>
    <row r="50" spans="1:17" s="384" customFormat="1" ht="14.25" customHeight="1">
      <c r="A50" s="314"/>
      <c r="B50" s="317" t="s">
        <v>40</v>
      </c>
      <c r="C50" s="318"/>
      <c r="D50" s="36"/>
      <c r="E50" s="36"/>
      <c r="F50" s="323"/>
      <c r="G50" s="294"/>
      <c r="H50" s="295"/>
      <c r="I50" s="243"/>
      <c r="J50" s="243"/>
      <c r="K50" s="243"/>
      <c r="L50" s="294"/>
      <c r="M50" s="295"/>
      <c r="N50" s="243"/>
      <c r="O50" s="243"/>
      <c r="P50" s="243"/>
      <c r="Q50" s="388"/>
    </row>
    <row r="51" spans="1:17" s="384" customFormat="1" ht="14.25" customHeight="1">
      <c r="A51" s="314"/>
      <c r="B51" s="316" t="s">
        <v>17</v>
      </c>
      <c r="C51" s="318"/>
      <c r="D51" s="40"/>
      <c r="E51" s="40"/>
      <c r="F51" s="323"/>
      <c r="G51" s="294"/>
      <c r="H51" s="295"/>
      <c r="I51" s="243"/>
      <c r="J51" s="243"/>
      <c r="K51" s="243"/>
      <c r="L51" s="294"/>
      <c r="M51" s="295"/>
      <c r="N51" s="243"/>
      <c r="O51" s="243"/>
      <c r="P51" s="243"/>
      <c r="Q51" s="388"/>
    </row>
    <row r="52" spans="1:17" s="384" customFormat="1" ht="14.25" customHeight="1">
      <c r="A52" s="314">
        <v>33</v>
      </c>
      <c r="B52" s="315" t="s">
        <v>18</v>
      </c>
      <c r="C52" s="318">
        <v>4865119</v>
      </c>
      <c r="D52" s="390" t="s">
        <v>12</v>
      </c>
      <c r="E52" s="391" t="s">
        <v>304</v>
      </c>
      <c r="F52" s="318">
        <v>1333.33</v>
      </c>
      <c r="G52" s="314">
        <v>170</v>
      </c>
      <c r="H52" s="302">
        <v>112</v>
      </c>
      <c r="I52" s="302">
        <f>G52-H52</f>
        <v>58</v>
      </c>
      <c r="J52" s="302">
        <f>$F52*I52</f>
        <v>77333.14</v>
      </c>
      <c r="K52" s="920">
        <f>J52/1000000</f>
        <v>7.7333139999999995E-2</v>
      </c>
      <c r="L52" s="314">
        <v>6</v>
      </c>
      <c r="M52" s="302">
        <v>7</v>
      </c>
      <c r="N52" s="302">
        <f>L52-M52</f>
        <v>-1</v>
      </c>
      <c r="O52" s="302">
        <f>$F52*N52</f>
        <v>-1333.33</v>
      </c>
      <c r="P52" s="920">
        <f>O52/1000000</f>
        <v>-1.33333E-3</v>
      </c>
      <c r="Q52" s="726"/>
    </row>
    <row r="53" spans="1:17" s="384" customFormat="1" ht="15.95" customHeight="1">
      <c r="A53" s="314">
        <v>34</v>
      </c>
      <c r="B53" s="315" t="s">
        <v>19</v>
      </c>
      <c r="C53" s="318">
        <v>4864825</v>
      </c>
      <c r="D53" s="36" t="s">
        <v>12</v>
      </c>
      <c r="E53" s="37" t="s">
        <v>304</v>
      </c>
      <c r="F53" s="323">
        <v>133.33000000000001</v>
      </c>
      <c r="G53" s="294">
        <v>6887</v>
      </c>
      <c r="H53" s="295">
        <v>6690</v>
      </c>
      <c r="I53" s="243">
        <f>G53-H53</f>
        <v>197</v>
      </c>
      <c r="J53" s="243">
        <f>$F53*I53</f>
        <v>26266.010000000002</v>
      </c>
      <c r="K53" s="921">
        <f>J53/1000000</f>
        <v>2.6266010000000003E-2</v>
      </c>
      <c r="L53" s="294">
        <v>8039</v>
      </c>
      <c r="M53" s="295">
        <v>8030</v>
      </c>
      <c r="N53" s="243">
        <f>L53-M53</f>
        <v>9</v>
      </c>
      <c r="O53" s="243">
        <f>$F53*N53</f>
        <v>1199.97</v>
      </c>
      <c r="P53" s="243">
        <f>O53/1000000</f>
        <v>1.1999700000000001E-3</v>
      </c>
      <c r="Q53" s="388"/>
    </row>
    <row r="54" spans="1:17" ht="15.95" customHeight="1">
      <c r="A54" s="314"/>
      <c r="B54" s="317" t="s">
        <v>110</v>
      </c>
      <c r="C54" s="318"/>
      <c r="D54" s="36"/>
      <c r="E54" s="36"/>
      <c r="F54" s="323"/>
      <c r="G54" s="294"/>
      <c r="H54" s="295"/>
      <c r="I54" s="339"/>
      <c r="J54" s="339"/>
      <c r="K54" s="339"/>
      <c r="L54" s="294"/>
      <c r="M54" s="295"/>
      <c r="N54" s="339"/>
      <c r="O54" s="339"/>
      <c r="P54" s="339"/>
      <c r="Q54" s="128"/>
    </row>
    <row r="55" spans="1:17" s="384" customFormat="1" ht="15.95" customHeight="1">
      <c r="A55" s="314">
        <v>35</v>
      </c>
      <c r="B55" s="315" t="s">
        <v>111</v>
      </c>
      <c r="C55" s="318">
        <v>4865137</v>
      </c>
      <c r="D55" s="36" t="s">
        <v>12</v>
      </c>
      <c r="E55" s="37" t="s">
        <v>304</v>
      </c>
      <c r="F55" s="318">
        <v>1000</v>
      </c>
      <c r="G55" s="294">
        <v>0</v>
      </c>
      <c r="H55" s="295">
        <v>0</v>
      </c>
      <c r="I55" s="243">
        <f>G55-H55</f>
        <v>0</v>
      </c>
      <c r="J55" s="243">
        <f>$F55*I55</f>
        <v>0</v>
      </c>
      <c r="K55" s="243">
        <f>J55/1000000</f>
        <v>0</v>
      </c>
      <c r="L55" s="294">
        <v>0</v>
      </c>
      <c r="M55" s="295">
        <v>0</v>
      </c>
      <c r="N55" s="243">
        <f>L55-M55</f>
        <v>0</v>
      </c>
      <c r="O55" s="243">
        <f>$F55*N55</f>
        <v>0</v>
      </c>
      <c r="P55" s="243">
        <f>O55/1000000</f>
        <v>0</v>
      </c>
      <c r="Q55" s="388"/>
    </row>
    <row r="56" spans="1:17" s="411" customFormat="1" ht="15.95" customHeight="1">
      <c r="A56" s="314">
        <v>36</v>
      </c>
      <c r="B56" s="283" t="s">
        <v>112</v>
      </c>
      <c r="C56" s="318">
        <v>4864828</v>
      </c>
      <c r="D56" s="40" t="s">
        <v>12</v>
      </c>
      <c r="E56" s="37" t="s">
        <v>304</v>
      </c>
      <c r="F56" s="318">
        <v>133</v>
      </c>
      <c r="G56" s="294">
        <v>992416</v>
      </c>
      <c r="H56" s="295">
        <v>992416</v>
      </c>
      <c r="I56" s="243">
        <f>G56-H56</f>
        <v>0</v>
      </c>
      <c r="J56" s="243">
        <f>$F56*I56</f>
        <v>0</v>
      </c>
      <c r="K56" s="243">
        <f>J56/1000000</f>
        <v>0</v>
      </c>
      <c r="L56" s="294">
        <v>5500</v>
      </c>
      <c r="M56" s="295">
        <v>6505</v>
      </c>
      <c r="N56" s="243">
        <f>L56-M56</f>
        <v>-1005</v>
      </c>
      <c r="O56" s="243">
        <f>$F56*N56</f>
        <v>-133665</v>
      </c>
      <c r="P56" s="921">
        <f>O56/1000000</f>
        <v>-0.13366500000000001</v>
      </c>
      <c r="Q56" s="867"/>
    </row>
    <row r="57" spans="1:17" s="384" customFormat="1" ht="15.95" customHeight="1">
      <c r="A57" s="314"/>
      <c r="B57" s="316" t="s">
        <v>401</v>
      </c>
      <c r="C57" s="318"/>
      <c r="D57" s="40"/>
      <c r="E57" s="37"/>
      <c r="F57" s="318"/>
      <c r="G57" s="294"/>
      <c r="H57" s="295"/>
      <c r="I57" s="243"/>
      <c r="J57" s="243"/>
      <c r="K57" s="243"/>
      <c r="L57" s="294"/>
      <c r="M57" s="295"/>
      <c r="N57" s="243"/>
      <c r="O57" s="243"/>
      <c r="P57" s="243"/>
      <c r="Q57" s="867"/>
    </row>
    <row r="58" spans="1:17" s="384" customFormat="1" ht="15.95" customHeight="1">
      <c r="A58" s="314">
        <v>37</v>
      </c>
      <c r="B58" s="283" t="s">
        <v>34</v>
      </c>
      <c r="C58" s="318">
        <v>5295145</v>
      </c>
      <c r="D58" s="40" t="s">
        <v>12</v>
      </c>
      <c r="E58" s="37" t="s">
        <v>304</v>
      </c>
      <c r="F58" s="318">
        <v>-1000</v>
      </c>
      <c r="G58" s="294">
        <v>975415</v>
      </c>
      <c r="H58" s="295">
        <v>975322</v>
      </c>
      <c r="I58" s="243">
        <f>G58-H58</f>
        <v>93</v>
      </c>
      <c r="J58" s="243">
        <f>$F58*I58</f>
        <v>-93000</v>
      </c>
      <c r="K58" s="243">
        <f>J58/1000000</f>
        <v>-9.2999999999999999E-2</v>
      </c>
      <c r="L58" s="294">
        <v>990270</v>
      </c>
      <c r="M58" s="295">
        <v>990270</v>
      </c>
      <c r="N58" s="243">
        <f>L58-M58</f>
        <v>0</v>
      </c>
      <c r="O58" s="243">
        <f>$F58*N58</f>
        <v>0</v>
      </c>
      <c r="P58" s="243">
        <f>O58/1000000</f>
        <v>0</v>
      </c>
      <c r="Q58" s="867"/>
    </row>
    <row r="59" spans="1:17" s="414" customFormat="1" ht="15.95" customHeight="1" thickBot="1">
      <c r="A59" s="314">
        <v>38</v>
      </c>
      <c r="B59" s="283" t="s">
        <v>162</v>
      </c>
      <c r="C59" s="318">
        <v>5295146</v>
      </c>
      <c r="D59" s="318" t="s">
        <v>12</v>
      </c>
      <c r="E59" s="318" t="s">
        <v>304</v>
      </c>
      <c r="F59" s="318">
        <v>-1000</v>
      </c>
      <c r="G59" s="294">
        <v>962295</v>
      </c>
      <c r="H59" s="295">
        <v>962200</v>
      </c>
      <c r="I59" s="318">
        <f>G59-H59</f>
        <v>95</v>
      </c>
      <c r="J59" s="318">
        <f>$F59*I59</f>
        <v>-95000</v>
      </c>
      <c r="K59" s="879">
        <f>J59/1000000</f>
        <v>-9.5000000000000001E-2</v>
      </c>
      <c r="L59" s="294">
        <v>969523</v>
      </c>
      <c r="M59" s="295">
        <v>969524</v>
      </c>
      <c r="N59" s="318">
        <f>L59-M59</f>
        <v>-1</v>
      </c>
      <c r="O59" s="318">
        <f>$F59*N59</f>
        <v>1000</v>
      </c>
      <c r="P59" s="879">
        <f>O59/1000000</f>
        <v>1E-3</v>
      </c>
      <c r="Q59" s="867"/>
    </row>
    <row r="60" spans="1:17" s="411" customFormat="1" ht="15.95" customHeight="1" thickTop="1">
      <c r="A60" s="302"/>
      <c r="B60" s="316" t="s">
        <v>479</v>
      </c>
      <c r="C60" s="318"/>
      <c r="D60" s="318"/>
      <c r="E60" s="318"/>
      <c r="F60" s="318"/>
      <c r="G60" s="294"/>
      <c r="H60" s="295"/>
      <c r="I60" s="318"/>
      <c r="J60" s="318"/>
      <c r="K60" s="880"/>
      <c r="L60" s="295"/>
      <c r="M60" s="295"/>
      <c r="N60" s="318"/>
      <c r="O60" s="318"/>
      <c r="P60" s="880"/>
      <c r="Q60" s="867"/>
    </row>
    <row r="61" spans="1:17" s="411" customFormat="1" ht="15.95" customHeight="1">
      <c r="A61" s="314">
        <v>39</v>
      </c>
      <c r="B61" s="315" t="s">
        <v>480</v>
      </c>
      <c r="C61" s="318" t="s">
        <v>482</v>
      </c>
      <c r="D61" s="301" t="s">
        <v>449</v>
      </c>
      <c r="E61" s="283" t="s">
        <v>304</v>
      </c>
      <c r="F61" s="318">
        <v>-1</v>
      </c>
      <c r="G61" s="294">
        <v>-99000</v>
      </c>
      <c r="H61" s="295">
        <v>78000</v>
      </c>
      <c r="I61" s="243">
        <f>G61-H61</f>
        <v>-177000</v>
      </c>
      <c r="J61" s="243">
        <f>$F61*I61</f>
        <v>177000</v>
      </c>
      <c r="K61" s="243">
        <f>J61/1000000</f>
        <v>0.17699999999999999</v>
      </c>
      <c r="L61" s="294">
        <v>0</v>
      </c>
      <c r="M61" s="295">
        <v>0</v>
      </c>
      <c r="N61" s="243">
        <f>L61-M61</f>
        <v>0</v>
      </c>
      <c r="O61" s="243">
        <f>$F61*N61</f>
        <v>0</v>
      </c>
      <c r="P61" s="243">
        <f>O61/1000000</f>
        <v>0</v>
      </c>
      <c r="Q61" s="867"/>
    </row>
    <row r="62" spans="1:17" s="411" customFormat="1" ht="15.95" customHeight="1">
      <c r="A62" s="314">
        <v>40</v>
      </c>
      <c r="B62" s="315" t="s">
        <v>481</v>
      </c>
      <c r="C62" s="318" t="s">
        <v>483</v>
      </c>
      <c r="D62" s="301" t="s">
        <v>449</v>
      </c>
      <c r="E62" s="283" t="s">
        <v>304</v>
      </c>
      <c r="F62" s="318">
        <v>-1</v>
      </c>
      <c r="G62" s="294">
        <v>311000</v>
      </c>
      <c r="H62" s="295">
        <v>353000</v>
      </c>
      <c r="I62" s="318">
        <f>G62-H62</f>
        <v>-42000</v>
      </c>
      <c r="J62" s="318">
        <f>$F62*I62</f>
        <v>42000</v>
      </c>
      <c r="K62" s="879">
        <f>J62/1000000</f>
        <v>4.2000000000000003E-2</v>
      </c>
      <c r="L62" s="294">
        <v>0</v>
      </c>
      <c r="M62" s="295">
        <v>0</v>
      </c>
      <c r="N62" s="318">
        <f>L62-M62</f>
        <v>0</v>
      </c>
      <c r="O62" s="318">
        <f>$F62*N62</f>
        <v>0</v>
      </c>
      <c r="P62" s="879">
        <f>O62/1000000</f>
        <v>0</v>
      </c>
      <c r="Q62" s="867"/>
    </row>
    <row r="63" spans="1:17" s="384" customFormat="1" ht="6" customHeight="1" thickBot="1">
      <c r="A63" s="591"/>
      <c r="B63" s="637"/>
      <c r="C63" s="319"/>
      <c r="D63" s="892"/>
      <c r="E63" s="416"/>
      <c r="F63" s="319"/>
      <c r="G63" s="386"/>
      <c r="H63" s="387"/>
      <c r="I63" s="893"/>
      <c r="J63" s="893"/>
      <c r="K63" s="894"/>
      <c r="L63" s="387"/>
      <c r="M63" s="387"/>
      <c r="N63" s="893"/>
      <c r="O63" s="893"/>
      <c r="P63" s="894"/>
      <c r="Q63" s="461"/>
    </row>
    <row r="64" spans="1:17" s="384" customFormat="1" ht="15" customHeight="1" thickTop="1">
      <c r="B64" s="15" t="s">
        <v>129</v>
      </c>
      <c r="F64" s="495"/>
      <c r="G64" s="295"/>
      <c r="H64" s="295"/>
      <c r="I64" s="452"/>
      <c r="J64" s="452"/>
      <c r="K64" s="706">
        <f>SUM(K8:K63)-K32</f>
        <v>-1.1025343400000005</v>
      </c>
      <c r="N64" s="452"/>
      <c r="O64" s="452"/>
      <c r="P64" s="706">
        <f>SUM(P8:P63)-P32</f>
        <v>-8.1793811900000009</v>
      </c>
    </row>
    <row r="65" spans="1:17" s="384" customFormat="1" ht="1.5" customHeight="1">
      <c r="B65" s="15"/>
      <c r="F65" s="495"/>
      <c r="G65" s="295"/>
      <c r="H65" s="295"/>
      <c r="I65" s="452"/>
      <c r="J65" s="452"/>
      <c r="K65" s="304"/>
      <c r="N65" s="452"/>
      <c r="O65" s="452"/>
      <c r="P65" s="304"/>
    </row>
    <row r="66" spans="1:17" s="384" customFormat="1" ht="16.5">
      <c r="B66" s="15" t="s">
        <v>130</v>
      </c>
      <c r="F66" s="495"/>
      <c r="G66" s="295"/>
      <c r="H66" s="295"/>
      <c r="I66" s="452"/>
      <c r="J66" s="452"/>
      <c r="K66" s="706">
        <f>SUM(K64:K65)</f>
        <v>-1.1025343400000005</v>
      </c>
      <c r="N66" s="452"/>
      <c r="O66" s="452"/>
      <c r="P66" s="706">
        <f>SUM(P64:P65)</f>
        <v>-8.1793811900000009</v>
      </c>
    </row>
    <row r="67" spans="1:17" s="384" customFormat="1" ht="15">
      <c r="F67" s="495"/>
      <c r="G67" s="295"/>
      <c r="H67" s="295"/>
    </row>
    <row r="68" spans="1:17" s="384" customFormat="1" ht="15">
      <c r="F68" s="495"/>
      <c r="G68" s="295"/>
      <c r="H68" s="295"/>
      <c r="Q68" s="707" t="str">
        <f>NDPL!$Q$1</f>
        <v>JUNE-2023</v>
      </c>
    </row>
    <row r="69" spans="1:17" s="384" customFormat="1" ht="15">
      <c r="F69" s="495"/>
      <c r="G69" s="295"/>
      <c r="H69" s="295"/>
    </row>
    <row r="70" spans="1:17" s="384" customFormat="1" ht="15">
      <c r="F70" s="495"/>
      <c r="G70" s="295"/>
      <c r="H70" s="295"/>
      <c r="Q70" s="707"/>
    </row>
    <row r="71" spans="1:17" s="384" customFormat="1" ht="18.75" thickBot="1">
      <c r="A71" s="81" t="s">
        <v>222</v>
      </c>
      <c r="F71" s="495"/>
      <c r="G71" s="708"/>
      <c r="H71" s="708"/>
      <c r="I71" s="42" t="s">
        <v>7</v>
      </c>
      <c r="J71" s="411"/>
      <c r="K71" s="411"/>
      <c r="L71" s="411"/>
      <c r="M71" s="411"/>
      <c r="N71" s="42" t="s">
        <v>354</v>
      </c>
      <c r="O71" s="411"/>
      <c r="P71" s="411"/>
    </row>
    <row r="72" spans="1:17" s="384" customFormat="1" ht="39.75" thickTop="1" thickBot="1">
      <c r="A72" s="428" t="s">
        <v>8</v>
      </c>
      <c r="B72" s="429" t="s">
        <v>9</v>
      </c>
      <c r="C72" s="430" t="s">
        <v>1</v>
      </c>
      <c r="D72" s="430" t="s">
        <v>2</v>
      </c>
      <c r="E72" s="430" t="s">
        <v>3</v>
      </c>
      <c r="F72" s="430" t="s">
        <v>10</v>
      </c>
      <c r="G72" s="428" t="str">
        <f>NDPL!G5</f>
        <v>FINAL READING 30/06/2023</v>
      </c>
      <c r="H72" s="430" t="str">
        <f>NDPL!H5</f>
        <v>INTIAL READING 01/06/2023</v>
      </c>
      <c r="I72" s="430" t="s">
        <v>4</v>
      </c>
      <c r="J72" s="430" t="s">
        <v>5</v>
      </c>
      <c r="K72" s="430" t="s">
        <v>6</v>
      </c>
      <c r="L72" s="428" t="str">
        <f>NDPL!G5</f>
        <v>FINAL READING 30/06/2023</v>
      </c>
      <c r="M72" s="430" t="str">
        <f>NDPL!H5</f>
        <v>INTIAL READING 01/06/2023</v>
      </c>
      <c r="N72" s="430" t="s">
        <v>4</v>
      </c>
      <c r="O72" s="430" t="s">
        <v>5</v>
      </c>
      <c r="P72" s="430" t="s">
        <v>6</v>
      </c>
      <c r="Q72" s="446" t="s">
        <v>269</v>
      </c>
    </row>
    <row r="73" spans="1:17" s="384" customFormat="1" ht="17.25" thickTop="1" thickBot="1">
      <c r="A73" s="692"/>
      <c r="B73" s="709"/>
      <c r="C73" s="692"/>
      <c r="D73" s="692"/>
      <c r="E73" s="692"/>
      <c r="F73" s="710"/>
      <c r="G73" s="692"/>
      <c r="H73" s="692"/>
      <c r="I73" s="692"/>
      <c r="J73" s="692"/>
      <c r="K73" s="692"/>
      <c r="L73" s="692"/>
      <c r="M73" s="692"/>
      <c r="N73" s="692"/>
      <c r="O73" s="692"/>
      <c r="P73" s="692"/>
    </row>
    <row r="74" spans="1:17" s="384" customFormat="1" ht="15.95" customHeight="1" thickTop="1">
      <c r="A74" s="312"/>
      <c r="B74" s="313" t="s">
        <v>116</v>
      </c>
      <c r="C74" s="32"/>
      <c r="D74" s="32"/>
      <c r="E74" s="32"/>
      <c r="F74" s="284"/>
      <c r="G74" s="25"/>
      <c r="H74" s="393"/>
      <c r="I74" s="393"/>
      <c r="J74" s="393"/>
      <c r="K74" s="393"/>
      <c r="L74" s="25"/>
      <c r="M74" s="393"/>
      <c r="N74" s="393"/>
      <c r="O74" s="393"/>
      <c r="P74" s="393"/>
      <c r="Q74" s="451"/>
    </row>
    <row r="75" spans="1:17" s="384" customFormat="1" ht="15.95" customHeight="1">
      <c r="A75" s="314">
        <v>1</v>
      </c>
      <c r="B75" s="315" t="s">
        <v>14</v>
      </c>
      <c r="C75" s="318">
        <v>4864977</v>
      </c>
      <c r="D75" s="36" t="s">
        <v>12</v>
      </c>
      <c r="E75" s="37" t="s">
        <v>304</v>
      </c>
      <c r="F75" s="323">
        <v>-1000</v>
      </c>
      <c r="G75" s="294">
        <v>651</v>
      </c>
      <c r="H75" s="295">
        <v>656</v>
      </c>
      <c r="I75" s="295">
        <f>G75-H75</f>
        <v>-5</v>
      </c>
      <c r="J75" s="295">
        <f>$F75*I75</f>
        <v>5000</v>
      </c>
      <c r="K75" s="295">
        <f>J75/1000000</f>
        <v>5.0000000000000001E-3</v>
      </c>
      <c r="L75" s="294">
        <v>378</v>
      </c>
      <c r="M75" s="295">
        <v>317</v>
      </c>
      <c r="N75" s="295">
        <f>L75-M75</f>
        <v>61</v>
      </c>
      <c r="O75" s="295">
        <f>$F75*N75</f>
        <v>-61000</v>
      </c>
      <c r="P75" s="295">
        <f>O75/1000000</f>
        <v>-6.0999999999999999E-2</v>
      </c>
      <c r="Q75" s="396"/>
    </row>
    <row r="76" spans="1:17" s="384" customFormat="1" ht="15.95" customHeight="1">
      <c r="A76" s="314">
        <v>2</v>
      </c>
      <c r="B76" s="315" t="s">
        <v>15</v>
      </c>
      <c r="C76" s="318">
        <v>5295153</v>
      </c>
      <c r="D76" s="36" t="s">
        <v>12</v>
      </c>
      <c r="E76" s="37" t="s">
        <v>304</v>
      </c>
      <c r="F76" s="323">
        <v>-1000</v>
      </c>
      <c r="G76" s="294">
        <v>982107</v>
      </c>
      <c r="H76" s="295">
        <v>982108</v>
      </c>
      <c r="I76" s="295">
        <f>G76-H76</f>
        <v>-1</v>
      </c>
      <c r="J76" s="295">
        <f>$F76*I76</f>
        <v>1000</v>
      </c>
      <c r="K76" s="295">
        <f>J76/1000000</f>
        <v>1E-3</v>
      </c>
      <c r="L76" s="294">
        <v>933958</v>
      </c>
      <c r="M76" s="295">
        <v>933835</v>
      </c>
      <c r="N76" s="295">
        <f>L76-M76</f>
        <v>123</v>
      </c>
      <c r="O76" s="295">
        <f>$F76*N76</f>
        <v>-123000</v>
      </c>
      <c r="P76" s="295">
        <f>O76/1000000</f>
        <v>-0.123</v>
      </c>
      <c r="Q76" s="388"/>
    </row>
    <row r="77" spans="1:17" s="384" customFormat="1" ht="15">
      <c r="A77" s="314">
        <v>3</v>
      </c>
      <c r="B77" s="315" t="s">
        <v>16</v>
      </c>
      <c r="C77" s="318">
        <v>5100230</v>
      </c>
      <c r="D77" s="36" t="s">
        <v>12</v>
      </c>
      <c r="E77" s="37" t="s">
        <v>304</v>
      </c>
      <c r="F77" s="323">
        <v>-1000</v>
      </c>
      <c r="G77" s="294">
        <v>276</v>
      </c>
      <c r="H77" s="295">
        <v>280</v>
      </c>
      <c r="I77" s="295">
        <f>G77-H77</f>
        <v>-4</v>
      </c>
      <c r="J77" s="295">
        <f>$F77*I77</f>
        <v>4000</v>
      </c>
      <c r="K77" s="295">
        <f>J77/1000000</f>
        <v>4.0000000000000001E-3</v>
      </c>
      <c r="L77" s="294">
        <v>114</v>
      </c>
      <c r="M77" s="295">
        <v>97</v>
      </c>
      <c r="N77" s="295">
        <f>L77-M77</f>
        <v>17</v>
      </c>
      <c r="O77" s="295">
        <f>$F77*N77</f>
        <v>-17000</v>
      </c>
      <c r="P77" s="295">
        <f>O77/1000000</f>
        <v>-1.7000000000000001E-2</v>
      </c>
      <c r="Q77" s="385"/>
    </row>
    <row r="78" spans="1:17" s="384" customFormat="1" ht="15">
      <c r="A78" s="314">
        <v>4</v>
      </c>
      <c r="B78" s="315" t="s">
        <v>152</v>
      </c>
      <c r="C78" s="318">
        <v>4864812</v>
      </c>
      <c r="D78" s="36" t="s">
        <v>12</v>
      </c>
      <c r="E78" s="37" t="s">
        <v>304</v>
      </c>
      <c r="F78" s="323">
        <v>-1000</v>
      </c>
      <c r="G78" s="294">
        <v>2497</v>
      </c>
      <c r="H78" s="295">
        <v>2571</v>
      </c>
      <c r="I78" s="295">
        <f>G78-H78</f>
        <v>-74</v>
      </c>
      <c r="J78" s="295">
        <f>$F78*I78</f>
        <v>74000</v>
      </c>
      <c r="K78" s="295">
        <f>J78/1000000</f>
        <v>7.3999999999999996E-2</v>
      </c>
      <c r="L78" s="294">
        <v>999787</v>
      </c>
      <c r="M78" s="295">
        <v>999770</v>
      </c>
      <c r="N78" s="295">
        <f>L78-M78</f>
        <v>17</v>
      </c>
      <c r="O78" s="295">
        <f>$F78*N78</f>
        <v>-17000</v>
      </c>
      <c r="P78" s="295">
        <f>O78/1000000</f>
        <v>-1.7000000000000001E-2</v>
      </c>
      <c r="Q78" s="662"/>
    </row>
    <row r="79" spans="1:17" s="384" customFormat="1" ht="15.95" customHeight="1">
      <c r="A79" s="314"/>
      <c r="B79" s="316" t="s">
        <v>117</v>
      </c>
      <c r="C79" s="318"/>
      <c r="D79" s="40"/>
      <c r="E79" s="40"/>
      <c r="F79" s="323"/>
      <c r="G79" s="294"/>
      <c r="H79" s="295"/>
      <c r="I79" s="399"/>
      <c r="J79" s="399"/>
      <c r="K79" s="399"/>
      <c r="L79" s="294"/>
      <c r="M79" s="295"/>
      <c r="N79" s="399"/>
      <c r="O79" s="399"/>
      <c r="P79" s="399"/>
      <c r="Q79" s="388"/>
    </row>
    <row r="80" spans="1:17" s="384" customFormat="1" ht="15" customHeight="1">
      <c r="A80" s="314">
        <v>5</v>
      </c>
      <c r="B80" s="315" t="s">
        <v>118</v>
      </c>
      <c r="C80" s="318">
        <v>4864978</v>
      </c>
      <c r="D80" s="36" t="s">
        <v>12</v>
      </c>
      <c r="E80" s="37" t="s">
        <v>304</v>
      </c>
      <c r="F80" s="323">
        <v>-1000</v>
      </c>
      <c r="G80" s="294">
        <v>41713</v>
      </c>
      <c r="H80" s="295">
        <v>41710</v>
      </c>
      <c r="I80" s="399">
        <f>G80-H80</f>
        <v>3</v>
      </c>
      <c r="J80" s="399">
        <f>$F80*I80</f>
        <v>-3000</v>
      </c>
      <c r="K80" s="399">
        <f>J80/1000000</f>
        <v>-3.0000000000000001E-3</v>
      </c>
      <c r="L80" s="294">
        <v>998659</v>
      </c>
      <c r="M80" s="295">
        <v>998473</v>
      </c>
      <c r="N80" s="399">
        <f>L80-M80</f>
        <v>186</v>
      </c>
      <c r="O80" s="399">
        <f>$F80*N80</f>
        <v>-186000</v>
      </c>
      <c r="P80" s="399">
        <f>O80/1000000</f>
        <v>-0.186</v>
      </c>
      <c r="Q80" s="388"/>
    </row>
    <row r="81" spans="1:17" s="384" customFormat="1" ht="15" customHeight="1">
      <c r="A81" s="314">
        <v>6</v>
      </c>
      <c r="B81" s="315" t="s">
        <v>119</v>
      </c>
      <c r="C81" s="318">
        <v>5128466</v>
      </c>
      <c r="D81" s="36" t="s">
        <v>12</v>
      </c>
      <c r="E81" s="37" t="s">
        <v>304</v>
      </c>
      <c r="F81" s="323">
        <v>-500</v>
      </c>
      <c r="G81" s="294">
        <v>24562</v>
      </c>
      <c r="H81" s="295">
        <v>24545</v>
      </c>
      <c r="I81" s="399">
        <f>G81-H81</f>
        <v>17</v>
      </c>
      <c r="J81" s="399">
        <f>$F81*I81</f>
        <v>-8500</v>
      </c>
      <c r="K81" s="399">
        <f>J81/1000000</f>
        <v>-8.5000000000000006E-3</v>
      </c>
      <c r="L81" s="294">
        <v>1295</v>
      </c>
      <c r="M81" s="295">
        <v>1013</v>
      </c>
      <c r="N81" s="399">
        <f>L81-M81</f>
        <v>282</v>
      </c>
      <c r="O81" s="399">
        <f>$F81*N81</f>
        <v>-141000</v>
      </c>
      <c r="P81" s="399">
        <f>O81/1000000</f>
        <v>-0.14099999999999999</v>
      </c>
      <c r="Q81" s="388"/>
    </row>
    <row r="82" spans="1:17" s="384" customFormat="1" ht="15" customHeight="1">
      <c r="A82" s="314">
        <v>7</v>
      </c>
      <c r="B82" s="315" t="s">
        <v>120</v>
      </c>
      <c r="C82" s="318">
        <v>4864973</v>
      </c>
      <c r="D82" s="36" t="s">
        <v>12</v>
      </c>
      <c r="E82" s="37" t="s">
        <v>304</v>
      </c>
      <c r="F82" s="323">
        <v>-1000</v>
      </c>
      <c r="G82" s="294">
        <v>502</v>
      </c>
      <c r="H82" s="295">
        <v>537</v>
      </c>
      <c r="I82" s="399">
        <f>G82-H82</f>
        <v>-35</v>
      </c>
      <c r="J82" s="399">
        <f>$F82*I82</f>
        <v>35000</v>
      </c>
      <c r="K82" s="399">
        <f>J82/1000000</f>
        <v>3.5000000000000003E-2</v>
      </c>
      <c r="L82" s="294">
        <v>31</v>
      </c>
      <c r="M82" s="295">
        <v>31</v>
      </c>
      <c r="N82" s="399">
        <f>L82-M82</f>
        <v>0</v>
      </c>
      <c r="O82" s="399">
        <f>$F82*N82</f>
        <v>0</v>
      </c>
      <c r="P82" s="399">
        <f>O82/1000000</f>
        <v>0</v>
      </c>
      <c r="Q82" s="388"/>
    </row>
    <row r="83" spans="1:17" s="418" customFormat="1" ht="15" customHeight="1">
      <c r="A83" s="711">
        <v>8</v>
      </c>
      <c r="B83" s="712" t="s">
        <v>121</v>
      </c>
      <c r="C83" s="713">
        <v>5295133</v>
      </c>
      <c r="D83" s="58" t="s">
        <v>12</v>
      </c>
      <c r="E83" s="59" t="s">
        <v>304</v>
      </c>
      <c r="F83" s="323">
        <v>-1000</v>
      </c>
      <c r="G83" s="294">
        <v>45703</v>
      </c>
      <c r="H83" s="295">
        <v>45703</v>
      </c>
      <c r="I83" s="399">
        <f>G83-H83</f>
        <v>0</v>
      </c>
      <c r="J83" s="399">
        <f>$F83*I83</f>
        <v>0</v>
      </c>
      <c r="K83" s="399">
        <f>J83/1000000</f>
        <v>0</v>
      </c>
      <c r="L83" s="294">
        <v>999415</v>
      </c>
      <c r="M83" s="295">
        <v>999415</v>
      </c>
      <c r="N83" s="399">
        <f>L83-M83</f>
        <v>0</v>
      </c>
      <c r="O83" s="399">
        <f>$F83*N83</f>
        <v>0</v>
      </c>
      <c r="P83" s="399">
        <f>O83/1000000</f>
        <v>0</v>
      </c>
      <c r="Q83" s="714"/>
    </row>
    <row r="84" spans="1:17" s="384" customFormat="1" ht="15.75" customHeight="1">
      <c r="A84" s="314">
        <v>9</v>
      </c>
      <c r="B84" s="315" t="s">
        <v>122</v>
      </c>
      <c r="C84" s="318">
        <v>4865024</v>
      </c>
      <c r="D84" s="36" t="s">
        <v>12</v>
      </c>
      <c r="E84" s="37" t="s">
        <v>304</v>
      </c>
      <c r="F84" s="323">
        <v>-1000</v>
      </c>
      <c r="G84" s="294">
        <v>1981</v>
      </c>
      <c r="H84" s="295">
        <v>2011</v>
      </c>
      <c r="I84" s="295">
        <f>G84-H84</f>
        <v>-30</v>
      </c>
      <c r="J84" s="295">
        <f>$F84*I84</f>
        <v>30000</v>
      </c>
      <c r="K84" s="295">
        <f>J84/1000000</f>
        <v>0.03</v>
      </c>
      <c r="L84" s="294">
        <v>77</v>
      </c>
      <c r="M84" s="295">
        <v>70</v>
      </c>
      <c r="N84" s="295">
        <f>L84-M84</f>
        <v>7</v>
      </c>
      <c r="O84" s="295">
        <f>$F84*N84</f>
        <v>-7000</v>
      </c>
      <c r="P84" s="295">
        <f>O84/1000000</f>
        <v>-7.0000000000000001E-3</v>
      </c>
      <c r="Q84" s="662"/>
    </row>
    <row r="85" spans="1:17" s="384" customFormat="1" ht="15.75" customHeight="1">
      <c r="A85" s="314"/>
      <c r="B85" s="317" t="s">
        <v>123</v>
      </c>
      <c r="C85" s="318"/>
      <c r="D85" s="36"/>
      <c r="E85" s="36"/>
      <c r="F85" s="323"/>
      <c r="G85" s="294"/>
      <c r="H85" s="295"/>
      <c r="I85" s="399"/>
      <c r="J85" s="399"/>
      <c r="K85" s="399"/>
      <c r="L85" s="294"/>
      <c r="M85" s="295"/>
      <c r="N85" s="399"/>
      <c r="O85" s="399"/>
      <c r="P85" s="399"/>
      <c r="Q85" s="388"/>
    </row>
    <row r="86" spans="1:17" s="384" customFormat="1" ht="15.95" customHeight="1">
      <c r="A86" s="314">
        <v>10</v>
      </c>
      <c r="B86" s="315" t="s">
        <v>124</v>
      </c>
      <c r="C86" s="318">
        <v>5295129</v>
      </c>
      <c r="D86" s="36" t="s">
        <v>12</v>
      </c>
      <c r="E86" s="37" t="s">
        <v>304</v>
      </c>
      <c r="F86" s="323">
        <v>-1000</v>
      </c>
      <c r="G86" s="294">
        <v>973110</v>
      </c>
      <c r="H86" s="295">
        <v>973086</v>
      </c>
      <c r="I86" s="399">
        <f>G86-H86</f>
        <v>24</v>
      </c>
      <c r="J86" s="399">
        <f>$F86*I86</f>
        <v>-24000</v>
      </c>
      <c r="K86" s="399">
        <f>J86/1000000</f>
        <v>-2.4E-2</v>
      </c>
      <c r="L86" s="294">
        <v>968630</v>
      </c>
      <c r="M86" s="295">
        <v>968159</v>
      </c>
      <c r="N86" s="399">
        <f>L86-M86</f>
        <v>471</v>
      </c>
      <c r="O86" s="399">
        <f>$F86*N86</f>
        <v>-471000</v>
      </c>
      <c r="P86" s="399">
        <f>O86/1000000</f>
        <v>-0.47099999999999997</v>
      </c>
      <c r="Q86" s="388"/>
    </row>
    <row r="87" spans="1:17" s="384" customFormat="1" ht="15.95" customHeight="1">
      <c r="A87" s="314">
        <v>11</v>
      </c>
      <c r="B87" s="315" t="s">
        <v>125</v>
      </c>
      <c r="C87" s="318">
        <v>5128429</v>
      </c>
      <c r="D87" s="36" t="s">
        <v>12</v>
      </c>
      <c r="E87" s="37" t="s">
        <v>304</v>
      </c>
      <c r="F87" s="323">
        <v>-1000</v>
      </c>
      <c r="G87" s="294">
        <v>1157</v>
      </c>
      <c r="H87" s="295">
        <v>1153</v>
      </c>
      <c r="I87" s="399">
        <f>G87-H87</f>
        <v>4</v>
      </c>
      <c r="J87" s="399">
        <f>$F87*I87</f>
        <v>-4000</v>
      </c>
      <c r="K87" s="399">
        <f>J87/1000000</f>
        <v>-4.0000000000000001E-3</v>
      </c>
      <c r="L87" s="294">
        <v>161</v>
      </c>
      <c r="M87" s="295">
        <v>70</v>
      </c>
      <c r="N87" s="399">
        <f>L87-M87</f>
        <v>91</v>
      </c>
      <c r="O87" s="399">
        <f>$F87*N87</f>
        <v>-91000</v>
      </c>
      <c r="P87" s="399">
        <f>O87/1000000</f>
        <v>-9.0999999999999998E-2</v>
      </c>
      <c r="Q87" s="396"/>
    </row>
    <row r="88" spans="1:17" s="384" customFormat="1" ht="15.95" customHeight="1">
      <c r="A88" s="314"/>
      <c r="B88" s="316" t="s">
        <v>126</v>
      </c>
      <c r="C88" s="318"/>
      <c r="D88" s="40"/>
      <c r="E88" s="40"/>
      <c r="F88" s="323"/>
      <c r="G88" s="294"/>
      <c r="H88" s="295"/>
      <c r="I88" s="399"/>
      <c r="J88" s="399"/>
      <c r="K88" s="399"/>
      <c r="L88" s="294"/>
      <c r="M88" s="295"/>
      <c r="N88" s="399"/>
      <c r="O88" s="399"/>
      <c r="P88" s="399"/>
      <c r="Q88" s="388"/>
    </row>
    <row r="89" spans="1:17" s="384" customFormat="1" ht="19.5" customHeight="1">
      <c r="A89" s="314">
        <v>12</v>
      </c>
      <c r="B89" s="315" t="s">
        <v>127</v>
      </c>
      <c r="C89" s="318">
        <v>4864838</v>
      </c>
      <c r="D89" s="36" t="s">
        <v>12</v>
      </c>
      <c r="E89" s="37" t="s">
        <v>304</v>
      </c>
      <c r="F89" s="323">
        <v>-5000</v>
      </c>
      <c r="G89" s="294">
        <v>14043</v>
      </c>
      <c r="H89" s="295">
        <v>14026</v>
      </c>
      <c r="I89" s="399">
        <f>G89-H89</f>
        <v>17</v>
      </c>
      <c r="J89" s="399">
        <f>$F89*I89</f>
        <v>-85000</v>
      </c>
      <c r="K89" s="399">
        <f>J89/1000000</f>
        <v>-8.5000000000000006E-2</v>
      </c>
      <c r="L89" s="294">
        <v>253</v>
      </c>
      <c r="M89" s="295">
        <v>221</v>
      </c>
      <c r="N89" s="399">
        <f>L89-M89</f>
        <v>32</v>
      </c>
      <c r="O89" s="399">
        <f>$F89*N89</f>
        <v>-160000</v>
      </c>
      <c r="P89" s="399">
        <f>O89/1000000</f>
        <v>-0.16</v>
      </c>
      <c r="Q89" s="395"/>
    </row>
    <row r="90" spans="1:17" s="384" customFormat="1" ht="19.5" customHeight="1">
      <c r="A90" s="314">
        <v>13</v>
      </c>
      <c r="B90" s="315" t="s">
        <v>128</v>
      </c>
      <c r="C90" s="318">
        <v>4864929</v>
      </c>
      <c r="D90" s="36" t="s">
        <v>12</v>
      </c>
      <c r="E90" s="37" t="s">
        <v>304</v>
      </c>
      <c r="F90" s="323">
        <v>-1000</v>
      </c>
      <c r="G90" s="294">
        <v>30323</v>
      </c>
      <c r="H90" s="295">
        <v>30208</v>
      </c>
      <c r="I90" s="295">
        <f>G90-H90</f>
        <v>115</v>
      </c>
      <c r="J90" s="295">
        <f>$F90*I90</f>
        <v>-115000</v>
      </c>
      <c r="K90" s="295">
        <f>J90/1000000</f>
        <v>-0.115</v>
      </c>
      <c r="L90" s="294">
        <v>206</v>
      </c>
      <c r="M90" s="295">
        <v>131</v>
      </c>
      <c r="N90" s="295">
        <f>L90-M90</f>
        <v>75</v>
      </c>
      <c r="O90" s="295">
        <f>$F90*N90</f>
        <v>-75000</v>
      </c>
      <c r="P90" s="295">
        <f>O90/1000000</f>
        <v>-7.4999999999999997E-2</v>
      </c>
      <c r="Q90" s="395"/>
    </row>
    <row r="91" spans="1:17" s="384" customFormat="1" ht="19.5" customHeight="1">
      <c r="A91" s="314">
        <v>14</v>
      </c>
      <c r="B91" s="315" t="s">
        <v>368</v>
      </c>
      <c r="C91" s="318">
        <v>4864931</v>
      </c>
      <c r="D91" s="36" t="s">
        <v>12</v>
      </c>
      <c r="E91" s="37" t="s">
        <v>304</v>
      </c>
      <c r="F91" s="323">
        <v>-1000</v>
      </c>
      <c r="G91" s="294">
        <v>10433</v>
      </c>
      <c r="H91" s="295">
        <v>10224</v>
      </c>
      <c r="I91" s="295">
        <f>G91-H91</f>
        <v>209</v>
      </c>
      <c r="J91" s="295">
        <f>$F91*I91</f>
        <v>-209000</v>
      </c>
      <c r="K91" s="295">
        <f>J91/1000000</f>
        <v>-0.20899999999999999</v>
      </c>
      <c r="L91" s="294">
        <v>18</v>
      </c>
      <c r="M91" s="295">
        <v>13</v>
      </c>
      <c r="N91" s="295">
        <f>L91-M91</f>
        <v>5</v>
      </c>
      <c r="O91" s="295">
        <f>$F91*N91</f>
        <v>-5000</v>
      </c>
      <c r="P91" s="295">
        <f>O91/1000000</f>
        <v>-5.0000000000000001E-3</v>
      </c>
      <c r="Q91" s="388"/>
    </row>
    <row r="92" spans="1:17" s="414" customFormat="1" ht="15.75" thickBot="1">
      <c r="A92" s="591"/>
      <c r="B92" s="665"/>
      <c r="C92" s="319"/>
      <c r="D92" s="82"/>
      <c r="E92" s="416"/>
      <c r="F92" s="319"/>
      <c r="G92" s="386"/>
      <c r="H92" s="387"/>
      <c r="I92" s="387"/>
      <c r="J92" s="387"/>
      <c r="K92" s="387"/>
      <c r="L92" s="386"/>
      <c r="M92" s="387"/>
      <c r="N92" s="387"/>
      <c r="O92" s="387"/>
      <c r="P92" s="387"/>
      <c r="Q92" s="666"/>
    </row>
    <row r="93" spans="1:17" ht="18.75" thickTop="1">
      <c r="A93" s="384"/>
      <c r="B93" s="264" t="s">
        <v>224</v>
      </c>
      <c r="C93" s="384"/>
      <c r="D93" s="384"/>
      <c r="E93" s="384"/>
      <c r="F93" s="495"/>
      <c r="G93" s="384"/>
      <c r="H93" s="384"/>
      <c r="I93" s="452"/>
      <c r="J93" s="452"/>
      <c r="K93" s="130">
        <f>SUM(K75:K92)</f>
        <v>-0.29949999999999999</v>
      </c>
      <c r="L93" s="411"/>
      <c r="M93" s="384"/>
      <c r="N93" s="452"/>
      <c r="O93" s="452"/>
      <c r="P93" s="130">
        <f>SUM(P75:P92)</f>
        <v>-1.3539999999999999</v>
      </c>
      <c r="Q93" s="384"/>
    </row>
    <row r="94" spans="1:17" ht="18">
      <c r="B94" s="264"/>
      <c r="F94" s="168"/>
      <c r="I94" s="16"/>
      <c r="J94" s="16"/>
      <c r="K94" s="19"/>
      <c r="L94" s="17"/>
      <c r="N94" s="16"/>
      <c r="O94" s="16"/>
      <c r="P94" s="265"/>
    </row>
    <row r="95" spans="1:17" ht="18">
      <c r="B95" s="264" t="s">
        <v>134</v>
      </c>
      <c r="F95" s="168"/>
      <c r="I95" s="16"/>
      <c r="J95" s="16"/>
      <c r="K95" s="311">
        <f>SUM(K93:K94)</f>
        <v>-0.29949999999999999</v>
      </c>
      <c r="L95" s="17"/>
      <c r="N95" s="16"/>
      <c r="O95" s="16"/>
      <c r="P95" s="311">
        <f>SUM(P93:P94)</f>
        <v>-1.3539999999999999</v>
      </c>
    </row>
    <row r="96" spans="1:17" ht="15">
      <c r="F96" s="168"/>
      <c r="I96" s="16"/>
      <c r="J96" s="16"/>
      <c r="K96" s="19"/>
      <c r="L96" s="17"/>
      <c r="N96" s="16"/>
      <c r="O96" s="16"/>
      <c r="P96" s="19"/>
    </row>
    <row r="97" spans="1:18" ht="15">
      <c r="F97" s="168"/>
      <c r="I97" s="16"/>
      <c r="J97" s="16"/>
      <c r="K97" s="19"/>
      <c r="L97" s="17"/>
      <c r="N97" s="16"/>
      <c r="O97" s="16"/>
      <c r="P97" s="19"/>
    </row>
    <row r="98" spans="1:18" ht="15">
      <c r="F98" s="168"/>
      <c r="I98" s="16"/>
      <c r="J98" s="16"/>
      <c r="K98" s="19"/>
      <c r="L98" s="17"/>
      <c r="N98" s="16"/>
      <c r="O98" s="16"/>
      <c r="P98" s="19"/>
      <c r="Q98" s="223" t="str">
        <f>NDPL!Q1</f>
        <v>JUNE-2023</v>
      </c>
      <c r="R98" s="223"/>
    </row>
    <row r="99" spans="1:18" ht="18.75" thickBot="1">
      <c r="A99" s="273" t="s">
        <v>223</v>
      </c>
      <c r="F99" s="168"/>
      <c r="G99" s="6"/>
      <c r="H99" s="6"/>
      <c r="I99" s="42" t="s">
        <v>7</v>
      </c>
      <c r="J99" s="17"/>
      <c r="K99" s="17"/>
      <c r="L99" s="17"/>
      <c r="M99" s="17"/>
      <c r="N99" s="42" t="s">
        <v>354</v>
      </c>
      <c r="O99" s="17"/>
      <c r="P99" s="17"/>
    </row>
    <row r="100" spans="1:18" ht="48" customHeight="1" thickTop="1" thickBot="1">
      <c r="A100" s="31" t="s">
        <v>8</v>
      </c>
      <c r="B100" s="28" t="s">
        <v>9</v>
      </c>
      <c r="C100" s="29" t="s">
        <v>1</v>
      </c>
      <c r="D100" s="29" t="s">
        <v>2</v>
      </c>
      <c r="E100" s="29" t="s">
        <v>3</v>
      </c>
      <c r="F100" s="29" t="s">
        <v>10</v>
      </c>
      <c r="G100" s="31" t="str">
        <f>NDPL!G5</f>
        <v>FINAL READING 30/06/2023</v>
      </c>
      <c r="H100" s="29" t="str">
        <f>NDPL!H5</f>
        <v>INTIAL READING 01/06/2023</v>
      </c>
      <c r="I100" s="29" t="s">
        <v>4</v>
      </c>
      <c r="J100" s="29" t="s">
        <v>5</v>
      </c>
      <c r="K100" s="29" t="s">
        <v>6</v>
      </c>
      <c r="L100" s="31" t="str">
        <f>NDPL!G5</f>
        <v>FINAL READING 30/06/2023</v>
      </c>
      <c r="M100" s="29" t="str">
        <f>NDPL!H5</f>
        <v>INTIAL READING 01/06/2023</v>
      </c>
      <c r="N100" s="29" t="s">
        <v>4</v>
      </c>
      <c r="O100" s="29" t="s">
        <v>5</v>
      </c>
      <c r="P100" s="29" t="s">
        <v>6</v>
      </c>
      <c r="Q100" s="30" t="s">
        <v>269</v>
      </c>
    </row>
    <row r="101" spans="1:18" ht="17.25" thickTop="1" thickBot="1">
      <c r="A101" s="5"/>
      <c r="B101" s="39"/>
      <c r="C101" s="4"/>
      <c r="D101" s="4"/>
      <c r="E101" s="4"/>
      <c r="F101" s="285"/>
      <c r="G101" s="4"/>
      <c r="H101" s="4"/>
      <c r="I101" s="4"/>
      <c r="J101" s="4"/>
      <c r="K101" s="4"/>
      <c r="L101" s="18"/>
      <c r="M101" s="4"/>
      <c r="N101" s="4"/>
      <c r="O101" s="4"/>
      <c r="P101" s="4"/>
    </row>
    <row r="102" spans="1:18" ht="15.95" customHeight="1" thickTop="1">
      <c r="A102" s="312"/>
      <c r="B102" s="321" t="s">
        <v>30</v>
      </c>
      <c r="C102" s="877"/>
      <c r="D102" s="76"/>
      <c r="E102" s="83"/>
      <c r="F102" s="286"/>
      <c r="G102" s="27"/>
      <c r="H102" s="23"/>
      <c r="I102" s="24"/>
      <c r="J102" s="24"/>
      <c r="K102" s="24"/>
      <c r="L102" s="22"/>
      <c r="M102" s="23"/>
      <c r="N102" s="24"/>
      <c r="O102" s="24"/>
      <c r="P102" s="24"/>
      <c r="Q102" s="127"/>
    </row>
    <row r="103" spans="1:18" s="384" customFormat="1" ht="15.95" customHeight="1">
      <c r="A103" s="314">
        <v>1</v>
      </c>
      <c r="B103" s="315" t="s">
        <v>31</v>
      </c>
      <c r="C103" s="853">
        <v>4864791</v>
      </c>
      <c r="D103" s="390" t="s">
        <v>12</v>
      </c>
      <c r="E103" s="391" t="s">
        <v>304</v>
      </c>
      <c r="F103" s="323">
        <v>-266.67</v>
      </c>
      <c r="G103" s="294">
        <v>991430</v>
      </c>
      <c r="H103" s="295">
        <v>991434</v>
      </c>
      <c r="I103" s="243">
        <f>G103-H103</f>
        <v>-4</v>
      </c>
      <c r="J103" s="243">
        <f>$F103*I103</f>
        <v>1066.68</v>
      </c>
      <c r="K103" s="243">
        <f>J103/1000000</f>
        <v>1.06668E-3</v>
      </c>
      <c r="L103" s="294">
        <v>999966</v>
      </c>
      <c r="M103" s="295">
        <v>1000322</v>
      </c>
      <c r="N103" s="243">
        <f>L103-M103</f>
        <v>-356</v>
      </c>
      <c r="O103" s="243">
        <f>$F103*N103</f>
        <v>94934.52</v>
      </c>
      <c r="P103" s="921">
        <f>O103/1000000</f>
        <v>9.4934520000000008E-2</v>
      </c>
      <c r="Q103" s="407"/>
    </row>
    <row r="104" spans="1:18" s="384" customFormat="1" ht="15.95" customHeight="1">
      <c r="A104" s="314">
        <v>2</v>
      </c>
      <c r="B104" s="315" t="s">
        <v>32</v>
      </c>
      <c r="C104" s="853">
        <v>4865184</v>
      </c>
      <c r="D104" s="36" t="s">
        <v>12</v>
      </c>
      <c r="E104" s="37" t="s">
        <v>304</v>
      </c>
      <c r="F104" s="323">
        <v>-2000</v>
      </c>
      <c r="G104" s="294">
        <v>0</v>
      </c>
      <c r="H104" s="295">
        <v>0</v>
      </c>
      <c r="I104" s="243">
        <f>G104-H104</f>
        <v>0</v>
      </c>
      <c r="J104" s="243">
        <f>$F104*I104</f>
        <v>0</v>
      </c>
      <c r="K104" s="243">
        <f>J104/1000000</f>
        <v>0</v>
      </c>
      <c r="L104" s="294">
        <v>51</v>
      </c>
      <c r="M104" s="295">
        <v>50</v>
      </c>
      <c r="N104" s="295">
        <f>L104-M104</f>
        <v>1</v>
      </c>
      <c r="O104" s="295">
        <f>$F104*N104</f>
        <v>-2000</v>
      </c>
      <c r="P104" s="923">
        <f>O104/1000000</f>
        <v>-2E-3</v>
      </c>
      <c r="Q104" s="388"/>
    </row>
    <row r="105" spans="1:18" s="384" customFormat="1" ht="15.95" customHeight="1">
      <c r="A105" s="314"/>
      <c r="B105" s="317" t="s">
        <v>333</v>
      </c>
      <c r="C105" s="853"/>
      <c r="D105" s="36"/>
      <c r="E105" s="37"/>
      <c r="F105" s="323"/>
      <c r="G105" s="294"/>
      <c r="H105" s="295"/>
      <c r="I105" s="243"/>
      <c r="J105" s="243"/>
      <c r="K105" s="243"/>
      <c r="L105" s="294"/>
      <c r="M105" s="295"/>
      <c r="N105" s="295"/>
      <c r="O105" s="295"/>
      <c r="P105" s="923"/>
      <c r="Q105" s="388"/>
    </row>
    <row r="106" spans="1:18" s="384" customFormat="1" ht="15">
      <c r="A106" s="314">
        <v>3</v>
      </c>
      <c r="B106" s="283" t="s">
        <v>103</v>
      </c>
      <c r="C106" s="853">
        <v>4865107</v>
      </c>
      <c r="D106" s="40" t="s">
        <v>12</v>
      </c>
      <c r="E106" s="37" t="s">
        <v>304</v>
      </c>
      <c r="F106" s="323">
        <v>-266.66000000000003</v>
      </c>
      <c r="G106" s="294">
        <v>737</v>
      </c>
      <c r="H106" s="295">
        <v>751</v>
      </c>
      <c r="I106" s="243">
        <f t="shared" ref="I106:I115" si="12">G106-H106</f>
        <v>-14</v>
      </c>
      <c r="J106" s="243">
        <f t="shared" ref="J106:J116" si="13">$F106*I106</f>
        <v>3733.2400000000002</v>
      </c>
      <c r="K106" s="243">
        <f t="shared" ref="K106:K116" si="14">J106/1000000</f>
        <v>3.7332400000000001E-3</v>
      </c>
      <c r="L106" s="294">
        <v>2219</v>
      </c>
      <c r="M106" s="295">
        <v>2240</v>
      </c>
      <c r="N106" s="295">
        <f t="shared" ref="N106:N115" si="15">L106-M106</f>
        <v>-21</v>
      </c>
      <c r="O106" s="295">
        <f t="shared" ref="O106:O116" si="16">$F106*N106</f>
        <v>5599.8600000000006</v>
      </c>
      <c r="P106" s="923">
        <f t="shared" ref="P106:P116" si="17">O106/1000000</f>
        <v>5.5998600000000008E-3</v>
      </c>
      <c r="Q106" s="408"/>
    </row>
    <row r="107" spans="1:18" s="384" customFormat="1" ht="15.95" customHeight="1">
      <c r="A107" s="314">
        <v>4</v>
      </c>
      <c r="B107" s="315" t="s">
        <v>104</v>
      </c>
      <c r="C107" s="853">
        <v>4865150</v>
      </c>
      <c r="D107" s="36" t="s">
        <v>12</v>
      </c>
      <c r="E107" s="37" t="s">
        <v>304</v>
      </c>
      <c r="F107" s="323">
        <v>-100</v>
      </c>
      <c r="G107" s="294">
        <v>10304</v>
      </c>
      <c r="H107" s="295">
        <v>10145</v>
      </c>
      <c r="I107" s="243">
        <f>G107-H107</f>
        <v>159</v>
      </c>
      <c r="J107" s="243">
        <f>$F107*I107</f>
        <v>-15900</v>
      </c>
      <c r="K107" s="243">
        <f>J107/1000000</f>
        <v>-1.5900000000000001E-2</v>
      </c>
      <c r="L107" s="294">
        <v>918</v>
      </c>
      <c r="M107" s="295">
        <v>133</v>
      </c>
      <c r="N107" s="295">
        <f>L107-M107</f>
        <v>785</v>
      </c>
      <c r="O107" s="295">
        <f>$F107*N107</f>
        <v>-78500</v>
      </c>
      <c r="P107" s="295">
        <f>O107/1000000</f>
        <v>-7.85E-2</v>
      </c>
      <c r="Q107" s="388"/>
    </row>
    <row r="108" spans="1:18" s="384" customFormat="1" ht="37.5" customHeight="1">
      <c r="A108" s="314"/>
      <c r="B108" s="315"/>
      <c r="C108" s="853"/>
      <c r="D108" s="36"/>
      <c r="E108" s="37"/>
      <c r="F108" s="323"/>
      <c r="G108" s="294"/>
      <c r="H108" s="295"/>
      <c r="I108" s="243"/>
      <c r="J108" s="243"/>
      <c r="K108" s="398">
        <v>2.1840000000000002</v>
      </c>
      <c r="L108" s="294"/>
      <c r="M108" s="295"/>
      <c r="N108" s="295"/>
      <c r="O108" s="295"/>
      <c r="P108" s="807">
        <v>6.0000000000000001E-3</v>
      </c>
      <c r="Q108" s="400" t="s">
        <v>498</v>
      </c>
    </row>
    <row r="109" spans="1:18" s="384" customFormat="1" ht="15">
      <c r="A109" s="314">
        <v>5</v>
      </c>
      <c r="B109" s="315" t="s">
        <v>105</v>
      </c>
      <c r="C109" s="853">
        <v>4865136</v>
      </c>
      <c r="D109" s="36" t="s">
        <v>12</v>
      </c>
      <c r="E109" s="37" t="s">
        <v>304</v>
      </c>
      <c r="F109" s="323">
        <v>-200</v>
      </c>
      <c r="G109" s="294">
        <v>972736</v>
      </c>
      <c r="H109" s="295">
        <v>972800</v>
      </c>
      <c r="I109" s="243">
        <f t="shared" si="12"/>
        <v>-64</v>
      </c>
      <c r="J109" s="243">
        <f t="shared" si="13"/>
        <v>12800</v>
      </c>
      <c r="K109" s="243">
        <f t="shared" si="14"/>
        <v>1.2800000000000001E-2</v>
      </c>
      <c r="L109" s="294">
        <v>999591</v>
      </c>
      <c r="M109" s="295">
        <v>999420</v>
      </c>
      <c r="N109" s="295">
        <f t="shared" si="15"/>
        <v>171</v>
      </c>
      <c r="O109" s="295">
        <f t="shared" si="16"/>
        <v>-34200</v>
      </c>
      <c r="P109" s="295">
        <f t="shared" si="17"/>
        <v>-3.4200000000000001E-2</v>
      </c>
      <c r="Q109" s="653"/>
    </row>
    <row r="110" spans="1:18" s="384" customFormat="1" ht="15">
      <c r="A110" s="314">
        <v>6</v>
      </c>
      <c r="B110" s="315" t="s">
        <v>106</v>
      </c>
      <c r="C110" s="853">
        <v>4865172</v>
      </c>
      <c r="D110" s="36" t="s">
        <v>12</v>
      </c>
      <c r="E110" s="37" t="s">
        <v>304</v>
      </c>
      <c r="F110" s="323">
        <v>-1000</v>
      </c>
      <c r="G110" s="294">
        <v>793</v>
      </c>
      <c r="H110" s="295">
        <v>808</v>
      </c>
      <c r="I110" s="243">
        <f>G110-H110</f>
        <v>-15</v>
      </c>
      <c r="J110" s="243">
        <f>$F110*I110</f>
        <v>15000</v>
      </c>
      <c r="K110" s="243">
        <f>J110/1000000</f>
        <v>1.4999999999999999E-2</v>
      </c>
      <c r="L110" s="294">
        <v>388</v>
      </c>
      <c r="M110" s="295">
        <v>390</v>
      </c>
      <c r="N110" s="295">
        <f>L110-M110</f>
        <v>-2</v>
      </c>
      <c r="O110" s="295">
        <f>$F110*N110</f>
        <v>2000</v>
      </c>
      <c r="P110" s="295">
        <f>O110/1000000</f>
        <v>2E-3</v>
      </c>
      <c r="Q110" s="584"/>
    </row>
    <row r="111" spans="1:18" s="384" customFormat="1" ht="15">
      <c r="A111" s="314">
        <v>7</v>
      </c>
      <c r="B111" s="315" t="s">
        <v>107</v>
      </c>
      <c r="C111" s="853">
        <v>4865010</v>
      </c>
      <c r="D111" s="36" t="s">
        <v>12</v>
      </c>
      <c r="E111" s="37" t="s">
        <v>304</v>
      </c>
      <c r="F111" s="323">
        <v>-800</v>
      </c>
      <c r="G111" s="294">
        <v>1000006</v>
      </c>
      <c r="H111" s="295">
        <v>999999</v>
      </c>
      <c r="I111" s="243">
        <f>G111-H111</f>
        <v>7</v>
      </c>
      <c r="J111" s="243">
        <f>$F111*I111</f>
        <v>-5600</v>
      </c>
      <c r="K111" s="243">
        <f>J111/1000000</f>
        <v>-5.5999999999999999E-3</v>
      </c>
      <c r="L111" s="294">
        <v>241</v>
      </c>
      <c r="M111" s="295">
        <v>71</v>
      </c>
      <c r="N111" s="295">
        <f>L111-M111</f>
        <v>170</v>
      </c>
      <c r="O111" s="295">
        <f>$F111*N111</f>
        <v>-136000</v>
      </c>
      <c r="P111" s="295">
        <f>O111/1000000</f>
        <v>-0.13600000000000001</v>
      </c>
      <c r="Q111" s="586"/>
    </row>
    <row r="112" spans="1:18" s="384" customFormat="1" ht="15.95" customHeight="1">
      <c r="A112" s="314">
        <v>8</v>
      </c>
      <c r="B112" s="315" t="s">
        <v>329</v>
      </c>
      <c r="C112" s="853">
        <v>4865004</v>
      </c>
      <c r="D112" s="36" t="s">
        <v>12</v>
      </c>
      <c r="E112" s="37" t="s">
        <v>304</v>
      </c>
      <c r="F112" s="323">
        <v>-800</v>
      </c>
      <c r="G112" s="294">
        <v>1821</v>
      </c>
      <c r="H112" s="295">
        <v>1831</v>
      </c>
      <c r="I112" s="243">
        <f t="shared" si="12"/>
        <v>-10</v>
      </c>
      <c r="J112" s="243">
        <f t="shared" si="13"/>
        <v>8000</v>
      </c>
      <c r="K112" s="243">
        <f t="shared" si="14"/>
        <v>8.0000000000000002E-3</v>
      </c>
      <c r="L112" s="294">
        <v>1701</v>
      </c>
      <c r="M112" s="295">
        <v>1664</v>
      </c>
      <c r="N112" s="295">
        <f t="shared" si="15"/>
        <v>37</v>
      </c>
      <c r="O112" s="295">
        <f t="shared" si="16"/>
        <v>-29600</v>
      </c>
      <c r="P112" s="295">
        <f t="shared" si="17"/>
        <v>-2.9600000000000001E-2</v>
      </c>
      <c r="Q112" s="408"/>
    </row>
    <row r="113" spans="1:17" s="384" customFormat="1" ht="15.95" customHeight="1">
      <c r="A113" s="314">
        <v>9</v>
      </c>
      <c r="B113" s="315" t="s">
        <v>351</v>
      </c>
      <c r="C113" s="853">
        <v>4865050</v>
      </c>
      <c r="D113" s="36" t="s">
        <v>12</v>
      </c>
      <c r="E113" s="37" t="s">
        <v>304</v>
      </c>
      <c r="F113" s="323">
        <v>-800</v>
      </c>
      <c r="G113" s="294">
        <v>982119</v>
      </c>
      <c r="H113" s="295">
        <v>982119</v>
      </c>
      <c r="I113" s="243">
        <f>G113-H113</f>
        <v>0</v>
      </c>
      <c r="J113" s="243">
        <f t="shared" si="13"/>
        <v>0</v>
      </c>
      <c r="K113" s="243">
        <f t="shared" si="14"/>
        <v>0</v>
      </c>
      <c r="L113" s="294">
        <v>998603</v>
      </c>
      <c r="M113" s="295">
        <v>998603</v>
      </c>
      <c r="N113" s="295">
        <f>L113-M113</f>
        <v>0</v>
      </c>
      <c r="O113" s="295">
        <f t="shared" si="16"/>
        <v>0</v>
      </c>
      <c r="P113" s="295">
        <f t="shared" si="17"/>
        <v>0</v>
      </c>
      <c r="Q113" s="388"/>
    </row>
    <row r="114" spans="1:17" s="384" customFormat="1" ht="15.95" customHeight="1">
      <c r="A114" s="314">
        <v>10</v>
      </c>
      <c r="B114" s="315" t="s">
        <v>350</v>
      </c>
      <c r="C114" s="853">
        <v>4864998</v>
      </c>
      <c r="D114" s="36" t="s">
        <v>12</v>
      </c>
      <c r="E114" s="37" t="s">
        <v>304</v>
      </c>
      <c r="F114" s="323">
        <v>-800</v>
      </c>
      <c r="G114" s="294">
        <v>950267</v>
      </c>
      <c r="H114" s="295">
        <v>950267</v>
      </c>
      <c r="I114" s="243">
        <f t="shared" si="12"/>
        <v>0</v>
      </c>
      <c r="J114" s="243">
        <f t="shared" si="13"/>
        <v>0</v>
      </c>
      <c r="K114" s="243">
        <f t="shared" si="14"/>
        <v>0</v>
      </c>
      <c r="L114" s="294">
        <v>979419</v>
      </c>
      <c r="M114" s="295">
        <v>979419</v>
      </c>
      <c r="N114" s="295">
        <f t="shared" si="15"/>
        <v>0</v>
      </c>
      <c r="O114" s="295">
        <f t="shared" si="16"/>
        <v>0</v>
      </c>
      <c r="P114" s="295">
        <f t="shared" si="17"/>
        <v>0</v>
      </c>
      <c r="Q114" s="388"/>
    </row>
    <row r="115" spans="1:17" s="384" customFormat="1" ht="15.95" customHeight="1">
      <c r="A115" s="314">
        <v>11</v>
      </c>
      <c r="B115" s="315" t="s">
        <v>344</v>
      </c>
      <c r="C115" s="853">
        <v>4864993</v>
      </c>
      <c r="D115" s="142" t="s">
        <v>12</v>
      </c>
      <c r="E115" s="225" t="s">
        <v>304</v>
      </c>
      <c r="F115" s="323">
        <v>-800</v>
      </c>
      <c r="G115" s="294">
        <v>942098</v>
      </c>
      <c r="H115" s="295">
        <v>942247</v>
      </c>
      <c r="I115" s="243">
        <f t="shared" si="12"/>
        <v>-149</v>
      </c>
      <c r="J115" s="243">
        <f t="shared" si="13"/>
        <v>119200</v>
      </c>
      <c r="K115" s="243">
        <f t="shared" si="14"/>
        <v>0.1192</v>
      </c>
      <c r="L115" s="294">
        <v>988210</v>
      </c>
      <c r="M115" s="295">
        <v>988376</v>
      </c>
      <c r="N115" s="295">
        <f t="shared" si="15"/>
        <v>-166</v>
      </c>
      <c r="O115" s="295">
        <f t="shared" si="16"/>
        <v>132800</v>
      </c>
      <c r="P115" s="295">
        <f t="shared" si="17"/>
        <v>0.1328</v>
      </c>
      <c r="Q115" s="389"/>
    </row>
    <row r="116" spans="1:17" s="384" customFormat="1" ht="15.95" customHeight="1">
      <c r="A116" s="314">
        <v>12</v>
      </c>
      <c r="B116" s="315" t="s">
        <v>386</v>
      </c>
      <c r="C116" s="853">
        <v>5128403</v>
      </c>
      <c r="D116" s="142" t="s">
        <v>12</v>
      </c>
      <c r="E116" s="225" t="s">
        <v>304</v>
      </c>
      <c r="F116" s="323">
        <v>-2000</v>
      </c>
      <c r="G116" s="294">
        <v>992330</v>
      </c>
      <c r="H116" s="295">
        <v>992333</v>
      </c>
      <c r="I116" s="243">
        <f>G116-H116</f>
        <v>-3</v>
      </c>
      <c r="J116" s="243">
        <f t="shared" si="13"/>
        <v>6000</v>
      </c>
      <c r="K116" s="243">
        <f t="shared" si="14"/>
        <v>6.0000000000000001E-3</v>
      </c>
      <c r="L116" s="294">
        <v>998879</v>
      </c>
      <c r="M116" s="295">
        <v>999006</v>
      </c>
      <c r="N116" s="295">
        <f>L116-M116</f>
        <v>-127</v>
      </c>
      <c r="O116" s="295">
        <f t="shared" si="16"/>
        <v>254000</v>
      </c>
      <c r="P116" s="295">
        <f t="shared" si="17"/>
        <v>0.254</v>
      </c>
      <c r="Q116" s="409"/>
    </row>
    <row r="117" spans="1:17" s="384" customFormat="1" ht="15.95" customHeight="1">
      <c r="A117" s="314"/>
      <c r="B117" s="316" t="s">
        <v>334</v>
      </c>
      <c r="C117" s="853"/>
      <c r="D117" s="40"/>
      <c r="E117" s="40"/>
      <c r="F117" s="323"/>
      <c r="G117" s="294"/>
      <c r="H117" s="295"/>
      <c r="I117" s="243"/>
      <c r="J117" s="243"/>
      <c r="K117" s="243"/>
      <c r="L117" s="294"/>
      <c r="M117" s="295"/>
      <c r="N117" s="295"/>
      <c r="O117" s="295"/>
      <c r="P117" s="295"/>
      <c r="Q117" s="388"/>
    </row>
    <row r="118" spans="1:17" s="384" customFormat="1" ht="15.95" customHeight="1">
      <c r="A118" s="314">
        <v>13</v>
      </c>
      <c r="B118" s="315" t="s">
        <v>108</v>
      </c>
      <c r="C118" s="853">
        <v>4864949</v>
      </c>
      <c r="D118" s="36" t="s">
        <v>12</v>
      </c>
      <c r="E118" s="37" t="s">
        <v>304</v>
      </c>
      <c r="F118" s="323">
        <v>-2000</v>
      </c>
      <c r="G118" s="294">
        <v>986645</v>
      </c>
      <c r="H118" s="295">
        <v>986645</v>
      </c>
      <c r="I118" s="243">
        <f>G118-H118</f>
        <v>0</v>
      </c>
      <c r="J118" s="243">
        <f>$F118*I118</f>
        <v>0</v>
      </c>
      <c r="K118" s="243">
        <f>J118/1000000</f>
        <v>0</v>
      </c>
      <c r="L118" s="294">
        <v>998514</v>
      </c>
      <c r="M118" s="295">
        <v>998514</v>
      </c>
      <c r="N118" s="295">
        <f>L118-M118</f>
        <v>0</v>
      </c>
      <c r="O118" s="295">
        <f>$F118*N118</f>
        <v>0</v>
      </c>
      <c r="P118" s="295">
        <f>O118/1000000</f>
        <v>0</v>
      </c>
      <c r="Q118" s="396"/>
    </row>
    <row r="119" spans="1:17" s="384" customFormat="1" ht="15.95" customHeight="1">
      <c r="A119" s="314"/>
      <c r="B119" s="317" t="s">
        <v>109</v>
      </c>
      <c r="C119" s="853"/>
      <c r="D119" s="36"/>
      <c r="E119" s="36"/>
      <c r="F119" s="323"/>
      <c r="G119" s="294"/>
      <c r="H119" s="295"/>
      <c r="I119" s="243"/>
      <c r="J119" s="243"/>
      <c r="K119" s="243"/>
      <c r="L119" s="294"/>
      <c r="M119" s="295"/>
      <c r="N119" s="295"/>
      <c r="O119" s="295"/>
      <c r="P119" s="295"/>
      <c r="Q119" s="388"/>
    </row>
    <row r="120" spans="1:17" s="384" customFormat="1" ht="15.95" customHeight="1">
      <c r="A120" s="314">
        <v>14</v>
      </c>
      <c r="B120" s="283" t="s">
        <v>42</v>
      </c>
      <c r="C120" s="853">
        <v>4864843</v>
      </c>
      <c r="D120" s="40" t="s">
        <v>12</v>
      </c>
      <c r="E120" s="37" t="s">
        <v>304</v>
      </c>
      <c r="F120" s="323">
        <v>-1000</v>
      </c>
      <c r="G120" s="294">
        <v>993464</v>
      </c>
      <c r="H120" s="295">
        <v>993576</v>
      </c>
      <c r="I120" s="243">
        <f>G120-H120</f>
        <v>-112</v>
      </c>
      <c r="J120" s="243">
        <f>$F120*I120</f>
        <v>112000</v>
      </c>
      <c r="K120" s="243">
        <f>J120/1000000</f>
        <v>0.112</v>
      </c>
      <c r="L120" s="294">
        <v>24616</v>
      </c>
      <c r="M120" s="295">
        <v>24669</v>
      </c>
      <c r="N120" s="295">
        <f>L120-M120</f>
        <v>-53</v>
      </c>
      <c r="O120" s="295">
        <f>$F120*N120</f>
        <v>53000</v>
      </c>
      <c r="P120" s="295">
        <f>O120/1000000</f>
        <v>5.2999999999999999E-2</v>
      </c>
      <c r="Q120" s="388"/>
    </row>
    <row r="121" spans="1:17" s="384" customFormat="1" ht="15.95" customHeight="1">
      <c r="A121" s="314"/>
      <c r="B121" s="317" t="s">
        <v>43</v>
      </c>
      <c r="C121" s="853"/>
      <c r="D121" s="36"/>
      <c r="E121" s="36"/>
      <c r="F121" s="323"/>
      <c r="G121" s="294"/>
      <c r="H121" s="295"/>
      <c r="I121" s="243"/>
      <c r="J121" s="243"/>
      <c r="K121" s="243"/>
      <c r="L121" s="294"/>
      <c r="M121" s="295"/>
      <c r="N121" s="295"/>
      <c r="O121" s="295"/>
      <c r="P121" s="295"/>
      <c r="Q121" s="388"/>
    </row>
    <row r="122" spans="1:17" s="384" customFormat="1" ht="15.95" customHeight="1">
      <c r="A122" s="314">
        <v>15</v>
      </c>
      <c r="B122" s="315" t="s">
        <v>76</v>
      </c>
      <c r="C122" s="853">
        <v>4902578</v>
      </c>
      <c r="D122" s="36" t="s">
        <v>12</v>
      </c>
      <c r="E122" s="37" t="s">
        <v>304</v>
      </c>
      <c r="F122" s="323">
        <v>-300</v>
      </c>
      <c r="G122" s="294">
        <v>998507</v>
      </c>
      <c r="H122" s="295">
        <v>998507</v>
      </c>
      <c r="I122" s="243">
        <f>G122-H122</f>
        <v>0</v>
      </c>
      <c r="J122" s="243">
        <f>$F122*I122</f>
        <v>0</v>
      </c>
      <c r="K122" s="243">
        <f>J122/1000000</f>
        <v>0</v>
      </c>
      <c r="L122" s="294">
        <v>999767</v>
      </c>
      <c r="M122" s="295">
        <v>999767</v>
      </c>
      <c r="N122" s="295">
        <f>L122-M122</f>
        <v>0</v>
      </c>
      <c r="O122" s="295">
        <f>$F122*N122</f>
        <v>0</v>
      </c>
      <c r="P122" s="295">
        <f>O122/1000000</f>
        <v>0</v>
      </c>
      <c r="Q122" s="388"/>
    </row>
    <row r="123" spans="1:17" ht="15.95" customHeight="1">
      <c r="A123" s="314"/>
      <c r="B123" s="316" t="s">
        <v>46</v>
      </c>
      <c r="C123" s="314"/>
      <c r="D123" s="40"/>
      <c r="E123" s="40"/>
      <c r="F123" s="323"/>
      <c r="G123" s="294"/>
      <c r="H123" s="295"/>
      <c r="I123" s="339"/>
      <c r="J123" s="339"/>
      <c r="K123" s="339"/>
      <c r="L123" s="294"/>
      <c r="M123" s="295"/>
      <c r="N123" s="293"/>
      <c r="O123" s="293"/>
      <c r="P123" s="293"/>
      <c r="Q123" s="161"/>
    </row>
    <row r="124" spans="1:17" ht="15.95" customHeight="1">
      <c r="A124" s="314"/>
      <c r="B124" s="316" t="s">
        <v>47</v>
      </c>
      <c r="C124" s="314"/>
      <c r="D124" s="40"/>
      <c r="E124" s="40"/>
      <c r="F124" s="323"/>
      <c r="G124" s="294"/>
      <c r="H124" s="295"/>
      <c r="I124" s="339"/>
      <c r="J124" s="339"/>
      <c r="K124" s="339"/>
      <c r="L124" s="294"/>
      <c r="M124" s="295"/>
      <c r="N124" s="293"/>
      <c r="O124" s="293"/>
      <c r="P124" s="293"/>
      <c r="Q124" s="161"/>
    </row>
    <row r="125" spans="1:17" ht="15.95" customHeight="1">
      <c r="A125" s="320"/>
      <c r="B125" s="322" t="s">
        <v>60</v>
      </c>
      <c r="C125" s="853"/>
      <c r="D125" s="40"/>
      <c r="E125" s="40"/>
      <c r="F125" s="323"/>
      <c r="G125" s="294"/>
      <c r="H125" s="295"/>
      <c r="I125" s="339"/>
      <c r="J125" s="339"/>
      <c r="K125" s="339"/>
      <c r="L125" s="294"/>
      <c r="M125" s="295"/>
      <c r="N125" s="293"/>
      <c r="O125" s="293"/>
      <c r="P125" s="293"/>
      <c r="Q125" s="161"/>
    </row>
    <row r="126" spans="1:17" s="384" customFormat="1" ht="17.25" customHeight="1">
      <c r="A126" s="314">
        <v>16</v>
      </c>
      <c r="B126" s="417" t="s">
        <v>61</v>
      </c>
      <c r="C126" s="853">
        <v>4865088</v>
      </c>
      <c r="D126" s="36" t="s">
        <v>12</v>
      </c>
      <c r="E126" s="37" t="s">
        <v>304</v>
      </c>
      <c r="F126" s="323">
        <v>-166.66</v>
      </c>
      <c r="G126" s="294">
        <v>1412</v>
      </c>
      <c r="H126" s="295">
        <v>1412</v>
      </c>
      <c r="I126" s="243">
        <f>G126-H126</f>
        <v>0</v>
      </c>
      <c r="J126" s="243">
        <f>$F126*I126</f>
        <v>0</v>
      </c>
      <c r="K126" s="243">
        <f>J126/1000000</f>
        <v>0</v>
      </c>
      <c r="L126" s="294">
        <v>7172</v>
      </c>
      <c r="M126" s="295">
        <v>7172</v>
      </c>
      <c r="N126" s="295">
        <f>L126-M126</f>
        <v>0</v>
      </c>
      <c r="O126" s="295">
        <f>$F126*N126</f>
        <v>0</v>
      </c>
      <c r="P126" s="295">
        <f>O126/1000000</f>
        <v>0</v>
      </c>
      <c r="Q126" s="408"/>
    </row>
    <row r="127" spans="1:17" s="384" customFormat="1" ht="15.95" customHeight="1">
      <c r="A127" s="314">
        <v>17</v>
      </c>
      <c r="B127" s="417" t="s">
        <v>62</v>
      </c>
      <c r="C127" s="853">
        <v>4902579</v>
      </c>
      <c r="D127" s="36" t="s">
        <v>12</v>
      </c>
      <c r="E127" s="37" t="s">
        <v>304</v>
      </c>
      <c r="F127" s="323">
        <v>-500</v>
      </c>
      <c r="G127" s="294">
        <v>999831</v>
      </c>
      <c r="H127" s="295">
        <v>999819</v>
      </c>
      <c r="I127" s="243">
        <f>G127-H127</f>
        <v>12</v>
      </c>
      <c r="J127" s="243">
        <f>$F127*I127</f>
        <v>-6000</v>
      </c>
      <c r="K127" s="243">
        <f>J127/1000000</f>
        <v>-6.0000000000000001E-3</v>
      </c>
      <c r="L127" s="294">
        <v>2455</v>
      </c>
      <c r="M127" s="295">
        <v>2447</v>
      </c>
      <c r="N127" s="295">
        <f>L127-M127</f>
        <v>8</v>
      </c>
      <c r="O127" s="295">
        <f>$F127*N127</f>
        <v>-4000</v>
      </c>
      <c r="P127" s="295">
        <f>O127/1000000</f>
        <v>-4.0000000000000001E-3</v>
      </c>
      <c r="Q127" s="388"/>
    </row>
    <row r="128" spans="1:17" s="384" customFormat="1" ht="15.95" customHeight="1">
      <c r="A128" s="314">
        <v>18</v>
      </c>
      <c r="B128" s="417" t="s">
        <v>63</v>
      </c>
      <c r="C128" s="853">
        <v>4902555</v>
      </c>
      <c r="D128" s="36" t="s">
        <v>12</v>
      </c>
      <c r="E128" s="37" t="s">
        <v>304</v>
      </c>
      <c r="F128" s="323">
        <v>-500</v>
      </c>
      <c r="G128" s="294">
        <v>999936</v>
      </c>
      <c r="H128" s="295">
        <v>999946</v>
      </c>
      <c r="I128" s="243">
        <f>G128-H128</f>
        <v>-10</v>
      </c>
      <c r="J128" s="243">
        <f>$F128*I128</f>
        <v>5000</v>
      </c>
      <c r="K128" s="243">
        <f>J128/1000000</f>
        <v>5.0000000000000001E-3</v>
      </c>
      <c r="L128" s="294">
        <v>6</v>
      </c>
      <c r="M128" s="295">
        <v>4</v>
      </c>
      <c r="N128" s="295">
        <f>L128-M128</f>
        <v>2</v>
      </c>
      <c r="O128" s="295">
        <f>$F128*N128</f>
        <v>-1000</v>
      </c>
      <c r="P128" s="295">
        <f>O128/1000000</f>
        <v>-1E-3</v>
      </c>
      <c r="Q128" s="388"/>
    </row>
    <row r="129" spans="1:17" s="384" customFormat="1" ht="15.95" customHeight="1">
      <c r="A129" s="314">
        <v>19</v>
      </c>
      <c r="B129" s="417" t="s">
        <v>64</v>
      </c>
      <c r="C129" s="853">
        <v>4865090</v>
      </c>
      <c r="D129" s="36" t="s">
        <v>12</v>
      </c>
      <c r="E129" s="37" t="s">
        <v>304</v>
      </c>
      <c r="F129" s="587">
        <v>-500</v>
      </c>
      <c r="G129" s="294">
        <v>1158</v>
      </c>
      <c r="H129" s="295">
        <v>1149</v>
      </c>
      <c r="I129" s="243">
        <f>G129-H129</f>
        <v>9</v>
      </c>
      <c r="J129" s="243">
        <f>$F129*I129</f>
        <v>-4500</v>
      </c>
      <c r="K129" s="243">
        <f>J129/1000000</f>
        <v>-4.4999999999999997E-3</v>
      </c>
      <c r="L129" s="294">
        <v>1599</v>
      </c>
      <c r="M129" s="295">
        <v>1587</v>
      </c>
      <c r="N129" s="295">
        <f>L129-M129</f>
        <v>12</v>
      </c>
      <c r="O129" s="295">
        <f>$F129*N129</f>
        <v>-6000</v>
      </c>
      <c r="P129" s="295">
        <f>O129/1000000</f>
        <v>-6.0000000000000001E-3</v>
      </c>
      <c r="Q129" s="388"/>
    </row>
    <row r="130" spans="1:17" s="384" customFormat="1" ht="15.95" customHeight="1">
      <c r="A130" s="314"/>
      <c r="B130" s="322" t="s">
        <v>30</v>
      </c>
      <c r="C130" s="853"/>
      <c r="D130" s="40"/>
      <c r="E130" s="40"/>
      <c r="F130" s="323"/>
      <c r="G130" s="294"/>
      <c r="H130" s="295"/>
      <c r="I130" s="243"/>
      <c r="J130" s="243"/>
      <c r="K130" s="243"/>
      <c r="L130" s="294"/>
      <c r="M130" s="295"/>
      <c r="N130" s="295"/>
      <c r="O130" s="295"/>
      <c r="P130" s="295"/>
      <c r="Q130" s="388"/>
    </row>
    <row r="131" spans="1:17" s="384" customFormat="1" ht="15.95" customHeight="1">
      <c r="A131" s="314">
        <v>20</v>
      </c>
      <c r="B131" s="658" t="s">
        <v>65</v>
      </c>
      <c r="C131" s="853">
        <v>4864797</v>
      </c>
      <c r="D131" s="36" t="s">
        <v>12</v>
      </c>
      <c r="E131" s="37" t="s">
        <v>304</v>
      </c>
      <c r="F131" s="323">
        <v>-100</v>
      </c>
      <c r="G131" s="294">
        <v>59260</v>
      </c>
      <c r="H131" s="295">
        <v>59204</v>
      </c>
      <c r="I131" s="243">
        <f>G131-H131</f>
        <v>56</v>
      </c>
      <c r="J131" s="243">
        <f>$F131*I131</f>
        <v>-5600</v>
      </c>
      <c r="K131" s="243">
        <f>J131/1000000</f>
        <v>-5.5999999999999999E-3</v>
      </c>
      <c r="L131" s="294">
        <v>2617</v>
      </c>
      <c r="M131" s="295">
        <v>2577</v>
      </c>
      <c r="N131" s="295">
        <f>L131-M131</f>
        <v>40</v>
      </c>
      <c r="O131" s="295">
        <f>$F131*N131</f>
        <v>-4000</v>
      </c>
      <c r="P131" s="295">
        <f>O131/1000000</f>
        <v>-4.0000000000000001E-3</v>
      </c>
      <c r="Q131" s="388"/>
    </row>
    <row r="132" spans="1:17" s="384" customFormat="1" ht="15.95" customHeight="1">
      <c r="A132" s="314">
        <v>21</v>
      </c>
      <c r="B132" s="658" t="s">
        <v>132</v>
      </c>
      <c r="C132" s="853">
        <v>4865074</v>
      </c>
      <c r="D132" s="36" t="s">
        <v>12</v>
      </c>
      <c r="E132" s="37" t="s">
        <v>304</v>
      </c>
      <c r="F132" s="323">
        <v>-133.33000000000001</v>
      </c>
      <c r="G132" s="294">
        <v>439</v>
      </c>
      <c r="H132" s="295">
        <v>439</v>
      </c>
      <c r="I132" s="243">
        <f>G132-H132</f>
        <v>0</v>
      </c>
      <c r="J132" s="243">
        <f>$F132*I132</f>
        <v>0</v>
      </c>
      <c r="K132" s="243">
        <f>J132/1000000</f>
        <v>0</v>
      </c>
      <c r="L132" s="294">
        <v>1151</v>
      </c>
      <c r="M132" s="295">
        <v>1025</v>
      </c>
      <c r="N132" s="295">
        <f>L132-M132</f>
        <v>126</v>
      </c>
      <c r="O132" s="295">
        <f>$F132*N132</f>
        <v>-16799.580000000002</v>
      </c>
      <c r="P132" s="295">
        <f>O132/1000000</f>
        <v>-1.6799580000000001E-2</v>
      </c>
      <c r="Q132" s="388"/>
    </row>
    <row r="133" spans="1:17" s="384" customFormat="1" ht="15.95" customHeight="1">
      <c r="A133" s="314"/>
      <c r="B133" s="322" t="s">
        <v>438</v>
      </c>
      <c r="C133" s="853"/>
      <c r="D133" s="36"/>
      <c r="E133" s="37"/>
      <c r="F133" s="323"/>
      <c r="G133" s="294"/>
      <c r="H133" s="295"/>
      <c r="I133" s="243"/>
      <c r="J133" s="243"/>
      <c r="K133" s="243"/>
      <c r="L133" s="294"/>
      <c r="M133" s="295"/>
      <c r="N133" s="295"/>
      <c r="O133" s="295"/>
      <c r="P133" s="295"/>
      <c r="Q133" s="388"/>
    </row>
    <row r="134" spans="1:17" s="384" customFormat="1" ht="14.25" customHeight="1">
      <c r="A134" s="314">
        <v>22</v>
      </c>
      <c r="B134" s="315" t="s">
        <v>59</v>
      </c>
      <c r="C134" s="853">
        <v>4902568</v>
      </c>
      <c r="D134" s="36" t="s">
        <v>12</v>
      </c>
      <c r="E134" s="37" t="s">
        <v>304</v>
      </c>
      <c r="F134" s="323">
        <v>-100</v>
      </c>
      <c r="G134" s="294">
        <v>992791</v>
      </c>
      <c r="H134" s="295">
        <v>992793</v>
      </c>
      <c r="I134" s="243">
        <f>G134-H134</f>
        <v>-2</v>
      </c>
      <c r="J134" s="243">
        <f>$F134*I134</f>
        <v>200</v>
      </c>
      <c r="K134" s="243">
        <f>J134/1000000</f>
        <v>2.0000000000000001E-4</v>
      </c>
      <c r="L134" s="294">
        <v>3121</v>
      </c>
      <c r="M134" s="295">
        <v>3027</v>
      </c>
      <c r="N134" s="295">
        <f>L134-M134</f>
        <v>94</v>
      </c>
      <c r="O134" s="295">
        <f>$F134*N134</f>
        <v>-9400</v>
      </c>
      <c r="P134" s="295">
        <f>O134/1000000</f>
        <v>-9.4000000000000004E-3</v>
      </c>
      <c r="Q134" s="388"/>
    </row>
    <row r="135" spans="1:17" s="384" customFormat="1" ht="15.95" customHeight="1">
      <c r="A135" s="314"/>
      <c r="B135" s="317" t="s">
        <v>67</v>
      </c>
      <c r="C135" s="853"/>
      <c r="D135" s="36"/>
      <c r="E135" s="36"/>
      <c r="F135" s="323"/>
      <c r="G135" s="294"/>
      <c r="H135" s="295"/>
      <c r="I135" s="243"/>
      <c r="J135" s="243"/>
      <c r="K135" s="243"/>
      <c r="L135" s="294"/>
      <c r="M135" s="295"/>
      <c r="N135" s="295"/>
      <c r="O135" s="295"/>
      <c r="P135" s="295"/>
      <c r="Q135" s="388"/>
    </row>
    <row r="136" spans="1:17" s="384" customFormat="1" ht="15.95" customHeight="1">
      <c r="A136" s="314">
        <v>23</v>
      </c>
      <c r="B136" s="315" t="s">
        <v>68</v>
      </c>
      <c r="C136" s="853">
        <v>4902599</v>
      </c>
      <c r="D136" s="36" t="s">
        <v>12</v>
      </c>
      <c r="E136" s="37" t="s">
        <v>304</v>
      </c>
      <c r="F136" s="301">
        <v>-1333.33</v>
      </c>
      <c r="G136" s="294">
        <v>1000001</v>
      </c>
      <c r="H136" s="295">
        <v>999999</v>
      </c>
      <c r="I136" s="243">
        <f>G136-H136</f>
        <v>2</v>
      </c>
      <c r="J136" s="243">
        <f>$F136*I136</f>
        <v>-2666.66</v>
      </c>
      <c r="K136" s="243">
        <f>J136/1000000</f>
        <v>-2.66666E-3</v>
      </c>
      <c r="L136" s="294">
        <v>53</v>
      </c>
      <c r="M136" s="295">
        <v>33</v>
      </c>
      <c r="N136" s="295">
        <f>L136-M136</f>
        <v>20</v>
      </c>
      <c r="O136" s="295">
        <f>$F136*N136</f>
        <v>-26666.6</v>
      </c>
      <c r="P136" s="923">
        <f>O136/1000000</f>
        <v>-2.6666599999999999E-2</v>
      </c>
      <c r="Q136" s="388"/>
    </row>
    <row r="137" spans="1:17" s="384" customFormat="1" ht="15.95" customHeight="1">
      <c r="A137" s="314">
        <v>24</v>
      </c>
      <c r="B137" s="315" t="s">
        <v>69</v>
      </c>
      <c r="C137" s="853">
        <v>4902520</v>
      </c>
      <c r="D137" s="36" t="s">
        <v>12</v>
      </c>
      <c r="E137" s="37" t="s">
        <v>304</v>
      </c>
      <c r="F137" s="318">
        <v>-100</v>
      </c>
      <c r="G137" s="294">
        <v>17205</v>
      </c>
      <c r="H137" s="295">
        <v>16763</v>
      </c>
      <c r="I137" s="243">
        <f>G137-H137</f>
        <v>442</v>
      </c>
      <c r="J137" s="243">
        <f>$F137*I137</f>
        <v>-44200</v>
      </c>
      <c r="K137" s="243">
        <f>J137/1000000</f>
        <v>-4.4200000000000003E-2</v>
      </c>
      <c r="L137" s="294">
        <v>6538</v>
      </c>
      <c r="M137" s="295">
        <v>6498</v>
      </c>
      <c r="N137" s="295">
        <f>L137-M137</f>
        <v>40</v>
      </c>
      <c r="O137" s="295">
        <f>$F137*N137</f>
        <v>-4000</v>
      </c>
      <c r="P137" s="295">
        <f>O137/1000000</f>
        <v>-4.0000000000000001E-3</v>
      </c>
      <c r="Q137" s="388"/>
    </row>
    <row r="138" spans="1:17" s="384" customFormat="1" ht="15.95" customHeight="1">
      <c r="A138" s="294">
        <v>25</v>
      </c>
      <c r="B138" s="667" t="s">
        <v>70</v>
      </c>
      <c r="C138" s="853">
        <v>4902577</v>
      </c>
      <c r="D138" s="390" t="s">
        <v>12</v>
      </c>
      <c r="E138" s="391" t="s">
        <v>304</v>
      </c>
      <c r="F138" s="318">
        <v>-100</v>
      </c>
      <c r="G138" s="294">
        <v>1218</v>
      </c>
      <c r="H138" s="295">
        <v>828</v>
      </c>
      <c r="I138" s="295">
        <f>G138-H138</f>
        <v>390</v>
      </c>
      <c r="J138" s="295">
        <f>$F138*I138</f>
        <v>-39000</v>
      </c>
      <c r="K138" s="295">
        <f>J138/1000000</f>
        <v>-3.9E-2</v>
      </c>
      <c r="L138" s="294">
        <v>141</v>
      </c>
      <c r="M138" s="295">
        <v>106</v>
      </c>
      <c r="N138" s="295">
        <f>L138-M138</f>
        <v>35</v>
      </c>
      <c r="O138" s="295">
        <f>$F138*N138</f>
        <v>-3500</v>
      </c>
      <c r="P138" s="295">
        <f>O138/1000000</f>
        <v>-3.5000000000000001E-3</v>
      </c>
      <c r="Q138" s="396"/>
    </row>
    <row r="139" spans="1:17" s="384" customFormat="1" ht="15.95" customHeight="1">
      <c r="A139" s="581"/>
      <c r="B139" s="668" t="s">
        <v>444</v>
      </c>
      <c r="C139" s="610"/>
      <c r="D139" s="870"/>
      <c r="E139" s="645"/>
      <c r="F139" s="869"/>
      <c r="G139" s="294"/>
      <c r="H139" s="295"/>
      <c r="I139" s="612"/>
      <c r="J139" s="612"/>
      <c r="K139" s="646"/>
      <c r="L139" s="294"/>
      <c r="M139" s="295"/>
      <c r="N139" s="612"/>
      <c r="O139" s="612"/>
      <c r="P139" s="615"/>
      <c r="Q139" s="409"/>
    </row>
    <row r="140" spans="1:17" s="384" customFormat="1" ht="15.95" customHeight="1">
      <c r="A140" s="617">
        <v>26</v>
      </c>
      <c r="B140" s="663" t="s">
        <v>435</v>
      </c>
      <c r="C140" s="610" t="s">
        <v>443</v>
      </c>
      <c r="D140" s="36" t="s">
        <v>441</v>
      </c>
      <c r="E140" s="37" t="s">
        <v>304</v>
      </c>
      <c r="F140" s="869">
        <v>-1</v>
      </c>
      <c r="G140" s="617">
        <v>84810</v>
      </c>
      <c r="H140" s="51">
        <v>76110</v>
      </c>
      <c r="I140" s="612">
        <f>G140-H140</f>
        <v>8700</v>
      </c>
      <c r="J140" s="612">
        <f>$F140*I140</f>
        <v>-8700</v>
      </c>
      <c r="K140" s="891">
        <f>J140/1000000</f>
        <v>-8.6999999999999994E-3</v>
      </c>
      <c r="L140" s="617">
        <v>375270</v>
      </c>
      <c r="M140" s="51">
        <v>367969</v>
      </c>
      <c r="N140" s="612">
        <f>L140-M140</f>
        <v>7301</v>
      </c>
      <c r="O140" s="612">
        <f>$F140*N140</f>
        <v>-7301</v>
      </c>
      <c r="P140" s="933">
        <f>O140/1000000</f>
        <v>-7.3010000000000002E-3</v>
      </c>
      <c r="Q140" s="816"/>
    </row>
    <row r="141" spans="1:17" s="384" customFormat="1" ht="15.95" customHeight="1">
      <c r="A141" s="617">
        <v>27</v>
      </c>
      <c r="B141" s="663" t="s">
        <v>436</v>
      </c>
      <c r="C141" s="610" t="s">
        <v>440</v>
      </c>
      <c r="D141" s="36" t="s">
        <v>441</v>
      </c>
      <c r="E141" s="37" t="s">
        <v>304</v>
      </c>
      <c r="F141" s="869">
        <v>-1</v>
      </c>
      <c r="G141" s="617">
        <v>47550</v>
      </c>
      <c r="H141" s="51">
        <v>47080</v>
      </c>
      <c r="I141" s="612">
        <f>G141-H141</f>
        <v>470</v>
      </c>
      <c r="J141" s="612">
        <f>$F141*I141</f>
        <v>-470</v>
      </c>
      <c r="K141" s="891">
        <f>J141/1000000</f>
        <v>-4.6999999999999999E-4</v>
      </c>
      <c r="L141" s="617">
        <v>611480</v>
      </c>
      <c r="M141" s="51">
        <v>600540</v>
      </c>
      <c r="N141" s="612">
        <f>L141-M141</f>
        <v>10940</v>
      </c>
      <c r="O141" s="612">
        <f>$F141*N141</f>
        <v>-10940</v>
      </c>
      <c r="P141" s="615">
        <f>O141/1000000</f>
        <v>-1.094E-2</v>
      </c>
      <c r="Q141" s="816"/>
    </row>
    <row r="142" spans="1:17" s="384" customFormat="1" ht="15.95" customHeight="1">
      <c r="A142" s="617">
        <v>28</v>
      </c>
      <c r="B142" s="663" t="s">
        <v>437</v>
      </c>
      <c r="C142" s="610" t="s">
        <v>442</v>
      </c>
      <c r="D142" s="36" t="s">
        <v>441</v>
      </c>
      <c r="E142" s="37" t="s">
        <v>304</v>
      </c>
      <c r="F142" s="869">
        <v>-1</v>
      </c>
      <c r="G142" s="617">
        <v>283200</v>
      </c>
      <c r="H142" s="51">
        <v>279600</v>
      </c>
      <c r="I142" s="612">
        <f>G142-H142</f>
        <v>3600</v>
      </c>
      <c r="J142" s="612">
        <f>$F142*I142</f>
        <v>-3600</v>
      </c>
      <c r="K142" s="646">
        <f>J142/1000000</f>
        <v>-3.5999999999999999E-3</v>
      </c>
      <c r="L142" s="617">
        <v>2031800</v>
      </c>
      <c r="M142" s="51">
        <v>1970099</v>
      </c>
      <c r="N142" s="612">
        <f>L142-M142</f>
        <v>61701</v>
      </c>
      <c r="O142" s="612">
        <f>$F142*N142</f>
        <v>-61701</v>
      </c>
      <c r="P142" s="615">
        <f>O142/1000000</f>
        <v>-6.1700999999999999E-2</v>
      </c>
      <c r="Q142" s="816"/>
    </row>
    <row r="143" spans="1:17" s="384" customFormat="1" ht="15.95" customHeight="1">
      <c r="A143" s="617"/>
      <c r="B143" s="886" t="s">
        <v>479</v>
      </c>
      <c r="C143" s="610"/>
      <c r="D143" s="36"/>
      <c r="E143" s="37"/>
      <c r="F143" s="869"/>
      <c r="G143" s="294"/>
      <c r="H143" s="295"/>
      <c r="I143" s="612"/>
      <c r="J143" s="612"/>
      <c r="K143" s="646"/>
      <c r="L143" s="294"/>
      <c r="M143" s="295"/>
      <c r="N143" s="612"/>
      <c r="O143" s="612"/>
      <c r="P143" s="615"/>
      <c r="Q143" s="816"/>
    </row>
    <row r="144" spans="1:17" s="384" customFormat="1" ht="15.95" customHeight="1">
      <c r="A144" s="617">
        <v>29</v>
      </c>
      <c r="B144" s="663" t="s">
        <v>485</v>
      </c>
      <c r="C144" s="610" t="s">
        <v>487</v>
      </c>
      <c r="D144" s="36" t="s">
        <v>441</v>
      </c>
      <c r="E144" s="37" t="s">
        <v>304</v>
      </c>
      <c r="F144" s="869">
        <v>-1</v>
      </c>
      <c r="G144" s="617">
        <v>-104000</v>
      </c>
      <c r="H144" s="51">
        <v>-46000</v>
      </c>
      <c r="I144" s="612">
        <f>G144-H144</f>
        <v>-58000</v>
      </c>
      <c r="J144" s="612">
        <f>$F144*I144</f>
        <v>58000</v>
      </c>
      <c r="K144" s="646">
        <f>J144/1000000</f>
        <v>5.8000000000000003E-2</v>
      </c>
      <c r="L144" s="617">
        <v>0</v>
      </c>
      <c r="M144" s="51">
        <v>0</v>
      </c>
      <c r="N144" s="612">
        <f>L144-M144</f>
        <v>0</v>
      </c>
      <c r="O144" s="612">
        <f>$F144*N144</f>
        <v>0</v>
      </c>
      <c r="P144" s="615">
        <f>O144/1000000</f>
        <v>0</v>
      </c>
      <c r="Q144" s="396"/>
    </row>
    <row r="145" spans="1:18" s="384" customFormat="1" ht="15.95" customHeight="1">
      <c r="A145" s="617">
        <v>30</v>
      </c>
      <c r="B145" s="663" t="s">
        <v>486</v>
      </c>
      <c r="C145" s="610" t="s">
        <v>488</v>
      </c>
      <c r="D145" s="36" t="s">
        <v>441</v>
      </c>
      <c r="E145" s="37" t="s">
        <v>304</v>
      </c>
      <c r="F145" s="869">
        <v>-1</v>
      </c>
      <c r="G145" s="617">
        <v>316000</v>
      </c>
      <c r="H145" s="51">
        <v>-15000</v>
      </c>
      <c r="I145" s="612">
        <f>G145-H145</f>
        <v>331000</v>
      </c>
      <c r="J145" s="612">
        <f>$F145*I145</f>
        <v>-331000</v>
      </c>
      <c r="K145" s="646">
        <f>J145/1000000</f>
        <v>-0.33100000000000002</v>
      </c>
      <c r="L145" s="617">
        <v>0</v>
      </c>
      <c r="M145" s="51">
        <v>0</v>
      </c>
      <c r="N145" s="612">
        <f>L145-M145</f>
        <v>0</v>
      </c>
      <c r="O145" s="612">
        <f>$F145*N145</f>
        <v>0</v>
      </c>
      <c r="P145" s="615">
        <f>O145/1000000</f>
        <v>0</v>
      </c>
      <c r="Q145" s="396"/>
    </row>
    <row r="146" spans="1:18" s="384" customFormat="1" ht="15.95" customHeight="1">
      <c r="A146" s="617"/>
      <c r="B146" s="886" t="s">
        <v>444</v>
      </c>
      <c r="C146" s="610"/>
      <c r="D146" s="36"/>
      <c r="E146" s="37"/>
      <c r="F146" s="869"/>
      <c r="G146" s="617"/>
      <c r="H146" s="51"/>
      <c r="I146" s="612"/>
      <c r="J146" s="612"/>
      <c r="K146" s="646"/>
      <c r="L146" s="617"/>
      <c r="M146" s="51"/>
      <c r="N146" s="612"/>
      <c r="O146" s="612"/>
      <c r="P146" s="646"/>
      <c r="Q146" s="396"/>
    </row>
    <row r="147" spans="1:18" s="384" customFormat="1" ht="15.95" customHeight="1">
      <c r="A147" s="617">
        <v>31</v>
      </c>
      <c r="B147" s="916" t="s">
        <v>500</v>
      </c>
      <c r="C147" s="869" t="s">
        <v>501</v>
      </c>
      <c r="D147" s="627" t="s">
        <v>441</v>
      </c>
      <c r="E147" s="909" t="s">
        <v>304</v>
      </c>
      <c r="F147" s="906">
        <v>-1200</v>
      </c>
      <c r="G147" s="895">
        <v>13.11</v>
      </c>
      <c r="H147" s="896">
        <v>11.83</v>
      </c>
      <c r="I147" s="612">
        <f>G147-H147</f>
        <v>1.2799999999999994</v>
      </c>
      <c r="J147" s="612">
        <f>$F147*I147</f>
        <v>-1535.9999999999993</v>
      </c>
      <c r="K147" s="891">
        <f>J147/1000000</f>
        <v>-1.5359999999999994E-3</v>
      </c>
      <c r="L147" s="895">
        <v>16.82</v>
      </c>
      <c r="M147" s="896">
        <v>7.36</v>
      </c>
      <c r="N147" s="612">
        <f>L147-M147</f>
        <v>9.4600000000000009</v>
      </c>
      <c r="O147" s="612">
        <f>$F147*N147</f>
        <v>-11352.000000000002</v>
      </c>
      <c r="P147" s="615">
        <f>O147/1000000</f>
        <v>-1.1352000000000001E-2</v>
      </c>
      <c r="Q147" s="915" t="s">
        <v>515</v>
      </c>
    </row>
    <row r="148" spans="1:18" s="384" customFormat="1" ht="15.95" customHeight="1">
      <c r="A148" s="617">
        <v>32</v>
      </c>
      <c r="B148" s="916" t="s">
        <v>502</v>
      </c>
      <c r="C148" s="869" t="s">
        <v>503</v>
      </c>
      <c r="D148" s="627" t="s">
        <v>441</v>
      </c>
      <c r="E148" s="909" t="s">
        <v>304</v>
      </c>
      <c r="F148" s="906">
        <v>-1200</v>
      </c>
      <c r="G148" s="895">
        <v>0.26</v>
      </c>
      <c r="H148" s="896">
        <v>0.18</v>
      </c>
      <c r="I148" s="612">
        <f>G148-H148</f>
        <v>8.0000000000000016E-2</v>
      </c>
      <c r="J148" s="612">
        <f>$F148*I148</f>
        <v>-96.000000000000014</v>
      </c>
      <c r="K148" s="891">
        <f>J148/1000000</f>
        <v>-9.6000000000000016E-5</v>
      </c>
      <c r="L148" s="895">
        <v>33.380000000000003</v>
      </c>
      <c r="M148" s="896">
        <v>16.96</v>
      </c>
      <c r="N148" s="612">
        <f>L148-M148</f>
        <v>16.420000000000002</v>
      </c>
      <c r="O148" s="612">
        <f>$F148*N148</f>
        <v>-19704.000000000004</v>
      </c>
      <c r="P148" s="615">
        <f>O148/1000000</f>
        <v>-1.9704000000000003E-2</v>
      </c>
      <c r="Q148" s="915" t="s">
        <v>515</v>
      </c>
    </row>
    <row r="149" spans="1:18" s="384" customFormat="1" ht="15.95" customHeight="1">
      <c r="A149" s="617">
        <v>33</v>
      </c>
      <c r="B149" s="916" t="s">
        <v>504</v>
      </c>
      <c r="C149" s="869" t="s">
        <v>505</v>
      </c>
      <c r="D149" s="627" t="s">
        <v>441</v>
      </c>
      <c r="E149" s="909" t="s">
        <v>304</v>
      </c>
      <c r="F149" s="906">
        <v>-1200</v>
      </c>
      <c r="G149" s="895">
        <v>0.23</v>
      </c>
      <c r="H149" s="896">
        <v>0.23</v>
      </c>
      <c r="I149" s="612">
        <f>G149-H149</f>
        <v>0</v>
      </c>
      <c r="J149" s="612">
        <f>$F149*I149</f>
        <v>0</v>
      </c>
      <c r="K149" s="891">
        <f>J149/1000000</f>
        <v>0</v>
      </c>
      <c r="L149" s="895">
        <v>13.77</v>
      </c>
      <c r="M149" s="896">
        <v>6.26</v>
      </c>
      <c r="N149" s="612">
        <f>L149-M149</f>
        <v>7.51</v>
      </c>
      <c r="O149" s="612">
        <f>$F149*N149</f>
        <v>-9012</v>
      </c>
      <c r="P149" s="615">
        <f>O149/1000000</f>
        <v>-9.0119999999999992E-3</v>
      </c>
      <c r="Q149" s="915" t="s">
        <v>515</v>
      </c>
    </row>
    <row r="150" spans="1:18" s="384" customFormat="1" ht="15.95" customHeight="1">
      <c r="A150" s="617">
        <v>34</v>
      </c>
      <c r="B150" s="916" t="s">
        <v>506</v>
      </c>
      <c r="C150" s="869" t="s">
        <v>507</v>
      </c>
      <c r="D150" s="627" t="s">
        <v>441</v>
      </c>
      <c r="E150" s="909" t="s">
        <v>304</v>
      </c>
      <c r="F150" s="906">
        <v>-1200</v>
      </c>
      <c r="G150" s="895">
        <v>0.72</v>
      </c>
      <c r="H150" s="896">
        <v>0.45</v>
      </c>
      <c r="I150" s="612">
        <f>G150-H150</f>
        <v>0.26999999999999996</v>
      </c>
      <c r="J150" s="612">
        <f>$F150*I150</f>
        <v>-323.99999999999994</v>
      </c>
      <c r="K150" s="891">
        <f>J150/1000000</f>
        <v>-3.2399999999999996E-4</v>
      </c>
      <c r="L150" s="895">
        <v>13.03</v>
      </c>
      <c r="M150" s="896">
        <v>3</v>
      </c>
      <c r="N150" s="612">
        <f>L150-M150</f>
        <v>10.029999999999999</v>
      </c>
      <c r="O150" s="612">
        <f>$F150*N150</f>
        <v>-12036</v>
      </c>
      <c r="P150" s="615">
        <f>O150/1000000</f>
        <v>-1.2036E-2</v>
      </c>
      <c r="Q150" s="915" t="s">
        <v>515</v>
      </c>
    </row>
    <row r="151" spans="1:18" s="384" customFormat="1" ht="15.95" customHeight="1">
      <c r="A151" s="617">
        <v>35</v>
      </c>
      <c r="B151" s="916" t="s">
        <v>509</v>
      </c>
      <c r="C151" s="869" t="s">
        <v>514</v>
      </c>
      <c r="D151" s="627" t="s">
        <v>441</v>
      </c>
      <c r="E151" s="909" t="s">
        <v>304</v>
      </c>
      <c r="F151" s="906">
        <v>-3000</v>
      </c>
      <c r="G151" s="895">
        <v>0</v>
      </c>
      <c r="H151" s="896">
        <v>0</v>
      </c>
      <c r="I151" s="612">
        <f>G151-H151</f>
        <v>0</v>
      </c>
      <c r="J151" s="612">
        <f>$F151*I151</f>
        <v>0</v>
      </c>
      <c r="K151" s="891">
        <f>J151/1000000</f>
        <v>0</v>
      </c>
      <c r="L151" s="895">
        <v>6.6</v>
      </c>
      <c r="M151" s="896">
        <v>1.44</v>
      </c>
      <c r="N151" s="612">
        <f>L151-M151</f>
        <v>5.16</v>
      </c>
      <c r="O151" s="612">
        <f>$F151*N151</f>
        <v>-15480</v>
      </c>
      <c r="P151" s="615">
        <f>O151/1000000</f>
        <v>-1.5480000000000001E-2</v>
      </c>
      <c r="Q151" s="915" t="s">
        <v>515</v>
      </c>
    </row>
    <row r="152" spans="1:18" ht="16.5">
      <c r="A152" s="21"/>
      <c r="B152" s="917"/>
      <c r="C152" s="17"/>
      <c r="D152" s="107"/>
      <c r="E152" s="17"/>
      <c r="F152" s="17"/>
      <c r="G152" s="294"/>
      <c r="H152" s="17"/>
      <c r="I152" s="17"/>
      <c r="J152" s="17"/>
      <c r="K152" s="871">
        <f>SUM(K103:K151)</f>
        <v>2.0558072599999999</v>
      </c>
      <c r="L152" s="294"/>
      <c r="M152" s="872"/>
      <c r="N152" s="872"/>
      <c r="O152" s="872"/>
      <c r="P152" s="873">
        <f>SUM(P103:P151)</f>
        <v>4.5142200000000007E-2</v>
      </c>
      <c r="Q152" s="867"/>
    </row>
    <row r="153" spans="1:18" ht="15.75" thickBot="1">
      <c r="A153" s="874"/>
      <c r="B153" s="918"/>
      <c r="C153" s="875"/>
      <c r="D153" s="875"/>
      <c r="E153" s="875"/>
      <c r="F153" s="875"/>
      <c r="G153" s="386"/>
      <c r="H153" s="875"/>
      <c r="I153" s="875"/>
      <c r="J153" s="875"/>
      <c r="K153" s="876"/>
      <c r="L153" s="386"/>
      <c r="M153" s="876"/>
      <c r="N153" s="876"/>
      <c r="O153" s="876"/>
      <c r="P153" s="876"/>
      <c r="Q153" s="868"/>
    </row>
    <row r="154" spans="1:18" ht="15" thickTop="1">
      <c r="K154" s="47"/>
      <c r="L154" s="47"/>
      <c r="M154" s="47"/>
      <c r="N154" s="47"/>
      <c r="O154" s="47"/>
      <c r="P154" s="47"/>
    </row>
    <row r="155" spans="1:18">
      <c r="Q155" s="348" t="str">
        <f>NDPL!Q1</f>
        <v>JUNE-2023</v>
      </c>
      <c r="R155" s="223"/>
    </row>
    <row r="156" spans="1:18" ht="13.5" thickBot="1"/>
    <row r="157" spans="1:18" ht="44.25" customHeight="1">
      <c r="A157" s="289"/>
      <c r="B157" s="287" t="s">
        <v>135</v>
      </c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4"/>
    </row>
    <row r="158" spans="1:18" ht="20.100000000000001" customHeight="1">
      <c r="A158" s="203"/>
      <c r="B158" s="248" t="s">
        <v>136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5"/>
    </row>
    <row r="159" spans="1:18" ht="20.100000000000001" customHeight="1">
      <c r="A159" s="203"/>
      <c r="B159" s="244" t="s">
        <v>225</v>
      </c>
      <c r="C159" s="17"/>
      <c r="D159" s="17"/>
      <c r="E159" s="17"/>
      <c r="F159" s="17"/>
      <c r="G159" s="17"/>
      <c r="H159" s="17"/>
      <c r="I159" s="17"/>
      <c r="J159" s="17"/>
      <c r="K159" s="172">
        <f>K66</f>
        <v>-1.1025343400000005</v>
      </c>
      <c r="L159" s="172"/>
      <c r="M159" s="172"/>
      <c r="N159" s="172"/>
      <c r="O159" s="172"/>
      <c r="P159" s="172">
        <f>P66</f>
        <v>-8.1793811900000009</v>
      </c>
      <c r="Q159" s="45"/>
    </row>
    <row r="160" spans="1:18" ht="20.100000000000001" customHeight="1">
      <c r="A160" s="203"/>
      <c r="B160" s="244" t="s">
        <v>226</v>
      </c>
      <c r="C160" s="17"/>
      <c r="D160" s="17"/>
      <c r="E160" s="17"/>
      <c r="F160" s="17"/>
      <c r="G160" s="17"/>
      <c r="H160" s="17"/>
      <c r="I160" s="17"/>
      <c r="J160" s="17"/>
      <c r="K160" s="361">
        <f>K152</f>
        <v>2.0558072599999999</v>
      </c>
      <c r="L160" s="172"/>
      <c r="M160" s="172"/>
      <c r="N160" s="172"/>
      <c r="O160" s="172"/>
      <c r="P160" s="172">
        <f>P152</f>
        <v>4.5142200000000007E-2</v>
      </c>
      <c r="Q160" s="45"/>
    </row>
    <row r="161" spans="1:17" ht="20.100000000000001" customHeight="1">
      <c r="A161" s="203"/>
      <c r="B161" s="244" t="s">
        <v>137</v>
      </c>
      <c r="C161" s="17"/>
      <c r="D161" s="17"/>
      <c r="E161" s="17"/>
      <c r="F161" s="17"/>
      <c r="G161" s="17"/>
      <c r="H161" s="17"/>
      <c r="I161" s="17"/>
      <c r="J161" s="17"/>
      <c r="K161" s="361">
        <f>'ROHTAK ROAD'!K42</f>
        <v>0</v>
      </c>
      <c r="L161" s="172"/>
      <c r="M161" s="172"/>
      <c r="N161" s="172"/>
      <c r="O161" s="172"/>
      <c r="P161" s="361">
        <f>'ROHTAK ROAD'!P42</f>
        <v>0</v>
      </c>
      <c r="Q161" s="45"/>
    </row>
    <row r="162" spans="1:17" ht="20.100000000000001" customHeight="1">
      <c r="A162" s="203"/>
      <c r="B162" s="244" t="s">
        <v>138</v>
      </c>
      <c r="C162" s="17"/>
      <c r="D162" s="17"/>
      <c r="E162" s="17"/>
      <c r="F162" s="17"/>
      <c r="G162" s="17"/>
      <c r="H162" s="17"/>
      <c r="I162" s="17"/>
      <c r="J162" s="17"/>
      <c r="K162" s="361">
        <f>SUM(K159:K161)</f>
        <v>0.95327291999999941</v>
      </c>
      <c r="L162" s="172"/>
      <c r="M162" s="172"/>
      <c r="N162" s="172"/>
      <c r="O162" s="172"/>
      <c r="P162" s="361">
        <f>SUM(P159:P161)</f>
        <v>-8.1342389900000001</v>
      </c>
      <c r="Q162" s="45"/>
    </row>
    <row r="163" spans="1:17" ht="20.100000000000001" customHeight="1">
      <c r="A163" s="203"/>
      <c r="B163" s="248" t="s">
        <v>139</v>
      </c>
      <c r="C163" s="17"/>
      <c r="D163" s="17"/>
      <c r="E163" s="17"/>
      <c r="F163" s="17"/>
      <c r="G163" s="17"/>
      <c r="H163" s="17"/>
      <c r="I163" s="17"/>
      <c r="J163" s="17"/>
      <c r="K163" s="172"/>
      <c r="L163" s="172"/>
      <c r="M163" s="172"/>
      <c r="N163" s="172"/>
      <c r="O163" s="172"/>
      <c r="P163" s="172"/>
      <c r="Q163" s="45"/>
    </row>
    <row r="164" spans="1:17" ht="20.100000000000001" customHeight="1">
      <c r="A164" s="203"/>
      <c r="B164" s="244" t="s">
        <v>227</v>
      </c>
      <c r="C164" s="17"/>
      <c r="D164" s="17"/>
      <c r="E164" s="17"/>
      <c r="F164" s="17"/>
      <c r="G164" s="17"/>
      <c r="H164" s="17"/>
      <c r="I164" s="17"/>
      <c r="J164" s="17"/>
      <c r="K164" s="172">
        <f>K95</f>
        <v>-0.29949999999999999</v>
      </c>
      <c r="L164" s="172"/>
      <c r="M164" s="172"/>
      <c r="N164" s="172"/>
      <c r="O164" s="172"/>
      <c r="P164" s="172">
        <f>P95</f>
        <v>-1.3539999999999999</v>
      </c>
      <c r="Q164" s="45"/>
    </row>
    <row r="165" spans="1:17" ht="20.100000000000001" customHeight="1" thickBot="1">
      <c r="A165" s="204"/>
      <c r="B165" s="288" t="s">
        <v>140</v>
      </c>
      <c r="C165" s="46"/>
      <c r="D165" s="46"/>
      <c r="E165" s="46"/>
      <c r="F165" s="46"/>
      <c r="G165" s="46"/>
      <c r="H165" s="46"/>
      <c r="I165" s="46"/>
      <c r="J165" s="46"/>
      <c r="K165" s="362">
        <f>SUM(K162:K164)</f>
        <v>0.65377291999999942</v>
      </c>
      <c r="L165" s="170"/>
      <c r="M165" s="170"/>
      <c r="N165" s="170"/>
      <c r="O165" s="170"/>
      <c r="P165" s="169">
        <f>SUM(P162:P164)</f>
        <v>-9.4882389899999993</v>
      </c>
      <c r="Q165" s="171"/>
    </row>
    <row r="166" spans="1:17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</row>
    <row r="167" spans="1:1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7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7" ht="13.5" thickBo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</row>
    <row r="170" spans="1:17">
      <c r="A170" s="197"/>
      <c r="B170" s="198"/>
      <c r="C170" s="198"/>
      <c r="D170" s="198"/>
      <c r="E170" s="198"/>
      <c r="F170" s="198"/>
      <c r="G170" s="198"/>
      <c r="H170" s="43"/>
      <c r="I170" s="43"/>
      <c r="J170" s="43"/>
      <c r="K170" s="43"/>
      <c r="L170" s="43"/>
      <c r="M170" s="43"/>
      <c r="N170" s="43"/>
      <c r="O170" s="43"/>
      <c r="P170" s="43"/>
      <c r="Q170" s="44"/>
    </row>
    <row r="171" spans="1:17" ht="23.25">
      <c r="A171" s="205" t="s">
        <v>285</v>
      </c>
      <c r="B171" s="189"/>
      <c r="C171" s="189"/>
      <c r="D171" s="189"/>
      <c r="E171" s="189"/>
      <c r="F171" s="189"/>
      <c r="G171" s="189"/>
      <c r="H171" s="17"/>
      <c r="I171" s="17"/>
      <c r="J171" s="17"/>
      <c r="K171" s="17"/>
      <c r="L171" s="17"/>
      <c r="M171" s="17"/>
      <c r="N171" s="17"/>
      <c r="O171" s="17"/>
      <c r="P171" s="17"/>
      <c r="Q171" s="45"/>
    </row>
    <row r="172" spans="1:17">
      <c r="A172" s="199"/>
      <c r="B172" s="189"/>
      <c r="C172" s="189"/>
      <c r="D172" s="189"/>
      <c r="E172" s="189"/>
      <c r="F172" s="189"/>
      <c r="G172" s="189"/>
      <c r="H172" s="17"/>
      <c r="I172" s="17"/>
      <c r="J172" s="17"/>
      <c r="K172" s="17"/>
      <c r="L172" s="17"/>
      <c r="M172" s="17"/>
      <c r="N172" s="17"/>
      <c r="O172" s="17"/>
      <c r="P172" s="17"/>
      <c r="Q172" s="45"/>
    </row>
    <row r="173" spans="1:17">
      <c r="A173" s="200"/>
      <c r="B173" s="201"/>
      <c r="C173" s="201"/>
      <c r="D173" s="201"/>
      <c r="E173" s="201"/>
      <c r="F173" s="201"/>
      <c r="G173" s="201"/>
      <c r="H173" s="17"/>
      <c r="I173" s="17"/>
      <c r="J173" s="17"/>
      <c r="K173" s="215" t="s">
        <v>297</v>
      </c>
      <c r="L173" s="17"/>
      <c r="M173" s="17"/>
      <c r="N173" s="17"/>
      <c r="O173" s="17"/>
      <c r="P173" s="215" t="s">
        <v>298</v>
      </c>
      <c r="Q173" s="45"/>
    </row>
    <row r="174" spans="1:17">
      <c r="A174" s="202"/>
      <c r="B174" s="109"/>
      <c r="C174" s="109"/>
      <c r="D174" s="109"/>
      <c r="E174" s="109"/>
      <c r="F174" s="109"/>
      <c r="G174" s="109"/>
      <c r="H174" s="17"/>
      <c r="I174" s="17"/>
      <c r="J174" s="17"/>
      <c r="K174" s="17"/>
      <c r="L174" s="17"/>
      <c r="M174" s="17"/>
      <c r="N174" s="17"/>
      <c r="O174" s="17"/>
      <c r="P174" s="17"/>
      <c r="Q174" s="45"/>
    </row>
    <row r="175" spans="1:17">
      <c r="A175" s="202"/>
      <c r="B175" s="109"/>
      <c r="C175" s="109"/>
      <c r="D175" s="109"/>
      <c r="E175" s="109"/>
      <c r="F175" s="109"/>
      <c r="G175" s="109"/>
      <c r="H175" s="17"/>
      <c r="I175" s="17"/>
      <c r="J175" s="17"/>
      <c r="K175" s="17"/>
      <c r="L175" s="17"/>
      <c r="M175" s="17"/>
      <c r="N175" s="17"/>
      <c r="O175" s="17"/>
      <c r="P175" s="17"/>
      <c r="Q175" s="45"/>
    </row>
    <row r="176" spans="1:17" ht="18">
      <c r="A176" s="206" t="s">
        <v>288</v>
      </c>
      <c r="B176" s="190"/>
      <c r="C176" s="190"/>
      <c r="D176" s="191"/>
      <c r="E176" s="191"/>
      <c r="F176" s="192"/>
      <c r="G176" s="191"/>
      <c r="H176" s="17"/>
      <c r="I176" s="17"/>
      <c r="J176" s="17"/>
      <c r="K176" s="340">
        <f>K165</f>
        <v>0.65377291999999942</v>
      </c>
      <c r="L176" s="191" t="s">
        <v>286</v>
      </c>
      <c r="M176" s="17"/>
      <c r="N176" s="17"/>
      <c r="O176" s="17"/>
      <c r="P176" s="340">
        <f>P165</f>
        <v>-9.4882389899999993</v>
      </c>
      <c r="Q176" s="212" t="s">
        <v>286</v>
      </c>
    </row>
    <row r="177" spans="1:17" ht="18">
      <c r="A177" s="207"/>
      <c r="B177" s="193"/>
      <c r="C177" s="193"/>
      <c r="D177" s="189"/>
      <c r="E177" s="189"/>
      <c r="F177" s="194"/>
      <c r="G177" s="189"/>
      <c r="H177" s="17"/>
      <c r="I177" s="17"/>
      <c r="J177" s="17"/>
      <c r="K177" s="341"/>
      <c r="L177" s="189"/>
      <c r="M177" s="17"/>
      <c r="N177" s="17"/>
      <c r="O177" s="17"/>
      <c r="P177" s="341"/>
      <c r="Q177" s="213"/>
    </row>
    <row r="178" spans="1:17" ht="18">
      <c r="A178" s="208" t="s">
        <v>287</v>
      </c>
      <c r="B178" s="195"/>
      <c r="C178" s="41"/>
      <c r="D178" s="189"/>
      <c r="E178" s="189"/>
      <c r="F178" s="196"/>
      <c r="G178" s="191"/>
      <c r="H178" s="17"/>
      <c r="I178" s="17"/>
      <c r="J178" s="17"/>
      <c r="K178" s="341">
        <f>'STEPPED UP GENCO'!K74</f>
        <v>0.48692429799999992</v>
      </c>
      <c r="L178" s="191" t="s">
        <v>286</v>
      </c>
      <c r="M178" s="17"/>
      <c r="N178" s="17"/>
      <c r="O178" s="17"/>
      <c r="P178" s="341">
        <f>'STEPPED UP GENCO'!P74</f>
        <v>0.36912300689999994</v>
      </c>
      <c r="Q178" s="212" t="s">
        <v>286</v>
      </c>
    </row>
    <row r="179" spans="1:17">
      <c r="A179" s="203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5"/>
    </row>
    <row r="180" spans="1:17">
      <c r="A180" s="203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5"/>
    </row>
    <row r="181" spans="1:17">
      <c r="A181" s="203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5"/>
    </row>
    <row r="182" spans="1:17" ht="20.25">
      <c r="A182" s="203"/>
      <c r="B182" s="17"/>
      <c r="C182" s="17"/>
      <c r="D182" s="17"/>
      <c r="E182" s="17"/>
      <c r="F182" s="17"/>
      <c r="G182" s="17"/>
      <c r="H182" s="190"/>
      <c r="I182" s="190"/>
      <c r="J182" s="209" t="s">
        <v>289</v>
      </c>
      <c r="K182" s="305">
        <f>SUM(K176:K181)</f>
        <v>1.1406972179999992</v>
      </c>
      <c r="L182" s="209" t="s">
        <v>286</v>
      </c>
      <c r="M182" s="109"/>
      <c r="N182" s="17"/>
      <c r="O182" s="17"/>
      <c r="P182" s="305">
        <f>SUM(P176:P181)</f>
        <v>-9.1191159830999986</v>
      </c>
      <c r="Q182" s="324" t="s">
        <v>286</v>
      </c>
    </row>
    <row r="183" spans="1:17" ht="13.5" thickBot="1">
      <c r="A183" s="204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132"/>
    </row>
  </sheetData>
  <phoneticPr fontId="5" type="noConversion"/>
  <pageMargins left="0.51" right="0.5" top="0.57999999999999996" bottom="0.5" header="0.5" footer="0.5"/>
  <pageSetup scale="52" orientation="landscape" verticalDpi="300" r:id="rId1"/>
  <headerFooter alignWithMargins="0"/>
  <rowBreaks count="3" manualBreakCount="3">
    <brk id="66" max="16383" man="1"/>
    <brk id="97" max="16383" man="1"/>
    <brk id="153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5"/>
  <sheetViews>
    <sheetView view="pageBreakPreview" zoomScale="85" zoomScaleNormal="70" zoomScaleSheetLayoutView="85" zoomScalePageLayoutView="50" workbookViewId="0">
      <selection activeCell="K81" sqref="K81"/>
    </sheetView>
  </sheetViews>
  <sheetFormatPr defaultRowHeight="12.75"/>
  <cols>
    <col min="1" max="1" width="5.140625" style="384" customWidth="1"/>
    <col min="2" max="2" width="20.85546875" style="384" customWidth="1"/>
    <col min="3" max="3" width="11.28515625" style="384" customWidth="1"/>
    <col min="4" max="4" width="9.140625" style="384"/>
    <col min="5" max="5" width="14.42578125" style="384" customWidth="1"/>
    <col min="6" max="6" width="7.7109375" style="384" customWidth="1"/>
    <col min="7" max="7" width="11.42578125" style="384" customWidth="1"/>
    <col min="8" max="8" width="13" style="384" customWidth="1"/>
    <col min="9" max="9" width="12.42578125" style="384" customWidth="1"/>
    <col min="10" max="10" width="12.28515625" style="384" customWidth="1"/>
    <col min="11" max="12" width="12.85546875" style="384" customWidth="1"/>
    <col min="13" max="13" width="13.28515625" style="384" customWidth="1"/>
    <col min="14" max="14" width="11.42578125" style="384" customWidth="1"/>
    <col min="15" max="15" width="13.140625" style="384" customWidth="1"/>
    <col min="16" max="16" width="14.7109375" style="384" customWidth="1"/>
    <col min="17" max="17" width="18.42578125" style="384" customWidth="1"/>
    <col min="18" max="18" width="5.28515625" style="384" customWidth="1"/>
    <col min="19" max="19" width="1.5703125" style="384" hidden="1" customWidth="1"/>
    <col min="20" max="20" width="9.140625" style="384" hidden="1" customWidth="1"/>
    <col min="21" max="21" width="4.28515625" style="384" hidden="1" customWidth="1"/>
    <col min="22" max="22" width="4" style="384" hidden="1" customWidth="1"/>
    <col min="23" max="23" width="3.85546875" style="384" hidden="1" customWidth="1"/>
    <col min="24" max="16384" width="9.140625" style="384"/>
  </cols>
  <sheetData>
    <row r="1" spans="1:17" ht="26.25">
      <c r="A1" s="1" t="s">
        <v>213</v>
      </c>
      <c r="Q1" s="422" t="str">
        <f>NDPL!Q1</f>
        <v>JUNE-2023</v>
      </c>
    </row>
    <row r="2" spans="1:17" ht="18.75" customHeight="1">
      <c r="A2" s="74" t="s">
        <v>214</v>
      </c>
    </row>
    <row r="3" spans="1:17" ht="23.25">
      <c r="A3" s="158" t="s">
        <v>193</v>
      </c>
    </row>
    <row r="4" spans="1:17" ht="24" thickBot="1">
      <c r="A4" s="343" t="s">
        <v>194</v>
      </c>
      <c r="G4" s="411"/>
      <c r="H4" s="411"/>
      <c r="I4" s="42" t="s">
        <v>353</v>
      </c>
      <c r="J4" s="411"/>
      <c r="K4" s="411"/>
      <c r="L4" s="411"/>
      <c r="M4" s="411"/>
      <c r="N4" s="42" t="s">
        <v>354</v>
      </c>
      <c r="O4" s="411"/>
      <c r="P4" s="411"/>
    </row>
    <row r="5" spans="1:17" ht="62.25" customHeight="1" thickTop="1" thickBot="1">
      <c r="A5" s="428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tr">
        <f>NDPL!G5</f>
        <v>FINAL READING 30/06/2023</v>
      </c>
      <c r="H5" s="430" t="str">
        <f>NDPL!H5</f>
        <v>INTIAL READING 01/06/2023</v>
      </c>
      <c r="I5" s="430" t="s">
        <v>4</v>
      </c>
      <c r="J5" s="430" t="s">
        <v>5</v>
      </c>
      <c r="K5" s="430" t="s">
        <v>6</v>
      </c>
      <c r="L5" s="428" t="str">
        <f>NDPL!G5</f>
        <v>FINAL READING 30/06/2023</v>
      </c>
      <c r="M5" s="430" t="str">
        <f>NDPL!H5</f>
        <v>INTIAL READING 01/06/2023</v>
      </c>
      <c r="N5" s="430" t="s">
        <v>4</v>
      </c>
      <c r="O5" s="430" t="s">
        <v>5</v>
      </c>
      <c r="P5" s="430" t="s">
        <v>6</v>
      </c>
      <c r="Q5" s="431" t="s">
        <v>269</v>
      </c>
    </row>
    <row r="6" spans="1:17" ht="14.25" thickTop="1" thickBot="1"/>
    <row r="7" spans="1:17" ht="18" customHeight="1" thickTop="1">
      <c r="A7" s="133"/>
      <c r="B7" s="134" t="s">
        <v>179</v>
      </c>
      <c r="C7" s="135"/>
      <c r="D7" s="135"/>
      <c r="E7" s="135"/>
      <c r="F7" s="135"/>
      <c r="G7" s="56"/>
      <c r="H7" s="515"/>
      <c r="I7" s="516"/>
      <c r="J7" s="516"/>
      <c r="K7" s="516"/>
      <c r="L7" s="517"/>
      <c r="M7" s="515"/>
      <c r="N7" s="515"/>
      <c r="O7" s="515"/>
      <c r="P7" s="515"/>
      <c r="Q7" s="451"/>
    </row>
    <row r="8" spans="1:17" ht="18" customHeight="1">
      <c r="A8" s="136"/>
      <c r="B8" s="137" t="s">
        <v>102</v>
      </c>
      <c r="C8" s="138"/>
      <c r="D8" s="139"/>
      <c r="E8" s="140"/>
      <c r="F8" s="141"/>
      <c r="G8" s="60"/>
      <c r="H8" s="518"/>
      <c r="I8" s="366"/>
      <c r="J8" s="366"/>
      <c r="K8" s="366"/>
      <c r="L8" s="519"/>
      <c r="M8" s="518"/>
      <c r="N8" s="345"/>
      <c r="O8" s="345"/>
      <c r="P8" s="345"/>
      <c r="Q8" s="388"/>
    </row>
    <row r="9" spans="1:17" ht="16.5">
      <c r="A9" s="136">
        <v>1</v>
      </c>
      <c r="B9" s="137" t="s">
        <v>103</v>
      </c>
      <c r="C9" s="138">
        <v>4865107</v>
      </c>
      <c r="D9" s="142" t="s">
        <v>12</v>
      </c>
      <c r="E9" s="225" t="s">
        <v>304</v>
      </c>
      <c r="F9" s="143">
        <v>266.67</v>
      </c>
      <c r="G9" s="294">
        <v>737</v>
      </c>
      <c r="H9" s="295">
        <v>751</v>
      </c>
      <c r="I9" s="278">
        <f>G9-H9</f>
        <v>-14</v>
      </c>
      <c r="J9" s="278">
        <f>$F9*I9</f>
        <v>-3733.38</v>
      </c>
      <c r="K9" s="278">
        <f>J9/1000000</f>
        <v>-3.7333800000000001E-3</v>
      </c>
      <c r="L9" s="294">
        <v>2219</v>
      </c>
      <c r="M9" s="295">
        <v>2240</v>
      </c>
      <c r="N9" s="278">
        <f>L9-M9</f>
        <v>-21</v>
      </c>
      <c r="O9" s="278">
        <f>$F9*N9</f>
        <v>-5600.0700000000006</v>
      </c>
      <c r="P9" s="278">
        <f>O9/1000000</f>
        <v>-5.6000700000000004E-3</v>
      </c>
      <c r="Q9" s="408"/>
    </row>
    <row r="10" spans="1:17" ht="18" customHeight="1">
      <c r="A10" s="136">
        <v>2</v>
      </c>
      <c r="B10" s="137" t="s">
        <v>104</v>
      </c>
      <c r="C10" s="138">
        <v>4865150</v>
      </c>
      <c r="D10" s="142" t="s">
        <v>12</v>
      </c>
      <c r="E10" s="225" t="s">
        <v>304</v>
      </c>
      <c r="F10" s="143">
        <v>100</v>
      </c>
      <c r="G10" s="294">
        <v>10304</v>
      </c>
      <c r="H10" s="295">
        <v>10145</v>
      </c>
      <c r="I10" s="366">
        <f>G10-H10</f>
        <v>159</v>
      </c>
      <c r="J10" s="366">
        <f>$F10*I10</f>
        <v>15900</v>
      </c>
      <c r="K10" s="366">
        <f>J10/1000000</f>
        <v>1.5900000000000001E-2</v>
      </c>
      <c r="L10" s="294">
        <v>918</v>
      </c>
      <c r="M10" s="295">
        <v>133</v>
      </c>
      <c r="N10" s="365">
        <f>L10-M10</f>
        <v>785</v>
      </c>
      <c r="O10" s="365">
        <f>$F10*N10</f>
        <v>78500</v>
      </c>
      <c r="P10" s="365">
        <f>O10/1000000</f>
        <v>7.85E-2</v>
      </c>
      <c r="Q10" s="388"/>
    </row>
    <row r="11" spans="1:17" ht="46.5" customHeight="1">
      <c r="A11" s="136"/>
      <c r="B11" s="137"/>
      <c r="C11" s="138"/>
      <c r="D11" s="142"/>
      <c r="E11" s="225"/>
      <c r="F11" s="143"/>
      <c r="G11" s="294"/>
      <c r="H11" s="295"/>
      <c r="I11" s="366"/>
      <c r="J11" s="366"/>
      <c r="K11" s="366">
        <v>-2.1840000000000002</v>
      </c>
      <c r="L11" s="294"/>
      <c r="M11" s="295"/>
      <c r="N11" s="365"/>
      <c r="O11" s="365"/>
      <c r="P11" s="366">
        <v>-6.0000000000000001E-3</v>
      </c>
      <c r="Q11" s="400" t="s">
        <v>498</v>
      </c>
    </row>
    <row r="12" spans="1:17" ht="18">
      <c r="A12" s="136">
        <v>3</v>
      </c>
      <c r="B12" s="137" t="s">
        <v>105</v>
      </c>
      <c r="C12" s="138">
        <v>4865136</v>
      </c>
      <c r="D12" s="142" t="s">
        <v>12</v>
      </c>
      <c r="E12" s="225" t="s">
        <v>304</v>
      </c>
      <c r="F12" s="143">
        <v>200</v>
      </c>
      <c r="G12" s="294">
        <v>972736</v>
      </c>
      <c r="H12" s="295">
        <v>972800</v>
      </c>
      <c r="I12" s="366">
        <f t="shared" ref="I12:I19" si="0">G12-H12</f>
        <v>-64</v>
      </c>
      <c r="J12" s="366">
        <f t="shared" ref="J12:J18" si="1">$F12*I12</f>
        <v>-12800</v>
      </c>
      <c r="K12" s="366">
        <f t="shared" ref="K12:K18" si="2">J12/1000000</f>
        <v>-1.2800000000000001E-2</v>
      </c>
      <c r="L12" s="294">
        <v>999591</v>
      </c>
      <c r="M12" s="295">
        <v>999420</v>
      </c>
      <c r="N12" s="366">
        <f t="shared" ref="N12:N19" si="3">L12-M12</f>
        <v>171</v>
      </c>
      <c r="O12" s="366">
        <f t="shared" ref="O12:O18" si="4">$F12*N12</f>
        <v>34200</v>
      </c>
      <c r="P12" s="366">
        <f t="shared" ref="P12:P18" si="5">O12/1000000</f>
        <v>3.4200000000000001E-2</v>
      </c>
      <c r="Q12" s="522"/>
    </row>
    <row r="13" spans="1:17" ht="18">
      <c r="A13" s="136">
        <v>4</v>
      </c>
      <c r="B13" s="137" t="s">
        <v>106</v>
      </c>
      <c r="C13" s="138">
        <v>4865172</v>
      </c>
      <c r="D13" s="142" t="s">
        <v>12</v>
      </c>
      <c r="E13" s="225" t="s">
        <v>304</v>
      </c>
      <c r="F13" s="143">
        <v>1000</v>
      </c>
      <c r="G13" s="294">
        <v>793</v>
      </c>
      <c r="H13" s="295">
        <v>808</v>
      </c>
      <c r="I13" s="366">
        <f>G13-H13</f>
        <v>-15</v>
      </c>
      <c r="J13" s="366">
        <f>$F13*I13</f>
        <v>-15000</v>
      </c>
      <c r="K13" s="366">
        <f>J13/1000000</f>
        <v>-1.4999999999999999E-2</v>
      </c>
      <c r="L13" s="294">
        <v>388</v>
      </c>
      <c r="M13" s="295">
        <v>390</v>
      </c>
      <c r="N13" s="365">
        <f>L13-M13</f>
        <v>-2</v>
      </c>
      <c r="O13" s="365">
        <f>$F13*N13</f>
        <v>-2000</v>
      </c>
      <c r="P13" s="365">
        <f>O13/1000000</f>
        <v>-2E-3</v>
      </c>
      <c r="Q13" s="671"/>
    </row>
    <row r="14" spans="1:17" ht="18" customHeight="1">
      <c r="A14" s="136">
        <v>5</v>
      </c>
      <c r="B14" s="137" t="s">
        <v>107</v>
      </c>
      <c r="C14" s="138">
        <v>4865010</v>
      </c>
      <c r="D14" s="142" t="s">
        <v>12</v>
      </c>
      <c r="E14" s="225" t="s">
        <v>304</v>
      </c>
      <c r="F14" s="143">
        <v>800</v>
      </c>
      <c r="G14" s="294">
        <v>1000006</v>
      </c>
      <c r="H14" s="295">
        <v>999999</v>
      </c>
      <c r="I14" s="366">
        <f>G14-H14</f>
        <v>7</v>
      </c>
      <c r="J14" s="366">
        <f>$F14*I14</f>
        <v>5600</v>
      </c>
      <c r="K14" s="366">
        <f>J14/1000000</f>
        <v>5.5999999999999999E-3</v>
      </c>
      <c r="L14" s="294">
        <v>241</v>
      </c>
      <c r="M14" s="295">
        <v>71</v>
      </c>
      <c r="N14" s="365">
        <f>L14-M14</f>
        <v>170</v>
      </c>
      <c r="O14" s="365">
        <f>$F14*N14</f>
        <v>136000</v>
      </c>
      <c r="P14" s="365">
        <f>O14/1000000</f>
        <v>0.13600000000000001</v>
      </c>
      <c r="Q14" s="819"/>
    </row>
    <row r="15" spans="1:17" ht="18" customHeight="1">
      <c r="A15" s="136">
        <v>6</v>
      </c>
      <c r="B15" s="137" t="s">
        <v>329</v>
      </c>
      <c r="C15" s="138">
        <v>4865004</v>
      </c>
      <c r="D15" s="142" t="s">
        <v>12</v>
      </c>
      <c r="E15" s="225" t="s">
        <v>304</v>
      </c>
      <c r="F15" s="143">
        <v>800</v>
      </c>
      <c r="G15" s="294">
        <v>1821</v>
      </c>
      <c r="H15" s="295">
        <v>1831</v>
      </c>
      <c r="I15" s="366">
        <f t="shared" si="0"/>
        <v>-10</v>
      </c>
      <c r="J15" s="366">
        <f t="shared" si="1"/>
        <v>-8000</v>
      </c>
      <c r="K15" s="366">
        <f t="shared" si="2"/>
        <v>-8.0000000000000002E-3</v>
      </c>
      <c r="L15" s="294">
        <v>1701</v>
      </c>
      <c r="M15" s="295">
        <v>1664</v>
      </c>
      <c r="N15" s="365">
        <f t="shared" si="3"/>
        <v>37</v>
      </c>
      <c r="O15" s="365">
        <f t="shared" si="4"/>
        <v>29600</v>
      </c>
      <c r="P15" s="365">
        <f t="shared" si="5"/>
        <v>2.9600000000000001E-2</v>
      </c>
      <c r="Q15" s="408"/>
    </row>
    <row r="16" spans="1:17" ht="18" customHeight="1">
      <c r="A16" s="136">
        <v>7</v>
      </c>
      <c r="B16" s="315" t="s">
        <v>351</v>
      </c>
      <c r="C16" s="318">
        <v>4865050</v>
      </c>
      <c r="D16" s="142" t="s">
        <v>12</v>
      </c>
      <c r="E16" s="225" t="s">
        <v>304</v>
      </c>
      <c r="F16" s="323">
        <v>800</v>
      </c>
      <c r="G16" s="294">
        <v>982119</v>
      </c>
      <c r="H16" s="295">
        <v>982119</v>
      </c>
      <c r="I16" s="366">
        <f t="shared" si="0"/>
        <v>0</v>
      </c>
      <c r="J16" s="366">
        <f>$F16*I16</f>
        <v>0</v>
      </c>
      <c r="K16" s="366">
        <f>J16/1000000</f>
        <v>0</v>
      </c>
      <c r="L16" s="294">
        <v>998603</v>
      </c>
      <c r="M16" s="295">
        <v>998603</v>
      </c>
      <c r="N16" s="365">
        <f t="shared" si="3"/>
        <v>0</v>
      </c>
      <c r="O16" s="365">
        <f>$F16*N16</f>
        <v>0</v>
      </c>
      <c r="P16" s="365">
        <f>O16/1000000</f>
        <v>0</v>
      </c>
      <c r="Q16" s="388"/>
    </row>
    <row r="17" spans="1:17" ht="18" customHeight="1">
      <c r="A17" s="136">
        <v>8</v>
      </c>
      <c r="B17" s="315" t="s">
        <v>350</v>
      </c>
      <c r="C17" s="318">
        <v>4864998</v>
      </c>
      <c r="D17" s="142" t="s">
        <v>12</v>
      </c>
      <c r="E17" s="225" t="s">
        <v>304</v>
      </c>
      <c r="F17" s="323">
        <v>800</v>
      </c>
      <c r="G17" s="294">
        <v>950267</v>
      </c>
      <c r="H17" s="295">
        <v>950267</v>
      </c>
      <c r="I17" s="366">
        <f t="shared" si="0"/>
        <v>0</v>
      </c>
      <c r="J17" s="366">
        <f t="shared" si="1"/>
        <v>0</v>
      </c>
      <c r="K17" s="366">
        <f t="shared" si="2"/>
        <v>0</v>
      </c>
      <c r="L17" s="294">
        <v>979419</v>
      </c>
      <c r="M17" s="295">
        <v>979419</v>
      </c>
      <c r="N17" s="365">
        <f t="shared" si="3"/>
        <v>0</v>
      </c>
      <c r="O17" s="365">
        <f t="shared" si="4"/>
        <v>0</v>
      </c>
      <c r="P17" s="365">
        <f t="shared" si="5"/>
        <v>0</v>
      </c>
      <c r="Q17" s="388"/>
    </row>
    <row r="18" spans="1:17" ht="18" customHeight="1">
      <c r="A18" s="136">
        <v>9</v>
      </c>
      <c r="B18" s="315" t="s">
        <v>344</v>
      </c>
      <c r="C18" s="318">
        <v>4864993</v>
      </c>
      <c r="D18" s="142" t="s">
        <v>12</v>
      </c>
      <c r="E18" s="225" t="s">
        <v>304</v>
      </c>
      <c r="F18" s="323">
        <v>800</v>
      </c>
      <c r="G18" s="294">
        <v>942098</v>
      </c>
      <c r="H18" s="295">
        <v>942247</v>
      </c>
      <c r="I18" s="366">
        <f t="shared" si="0"/>
        <v>-149</v>
      </c>
      <c r="J18" s="366">
        <f t="shared" si="1"/>
        <v>-119200</v>
      </c>
      <c r="K18" s="366">
        <f t="shared" si="2"/>
        <v>-0.1192</v>
      </c>
      <c r="L18" s="294">
        <v>988210</v>
      </c>
      <c r="M18" s="295">
        <v>988376</v>
      </c>
      <c r="N18" s="365">
        <f t="shared" si="3"/>
        <v>-166</v>
      </c>
      <c r="O18" s="365">
        <f t="shared" si="4"/>
        <v>-132800</v>
      </c>
      <c r="P18" s="365">
        <f t="shared" si="5"/>
        <v>-0.1328</v>
      </c>
      <c r="Q18" s="409"/>
    </row>
    <row r="19" spans="1:17" ht="15.75" customHeight="1">
      <c r="A19" s="136">
        <v>10</v>
      </c>
      <c r="B19" s="315" t="s">
        <v>386</v>
      </c>
      <c r="C19" s="318">
        <v>5128403</v>
      </c>
      <c r="D19" s="142" t="s">
        <v>12</v>
      </c>
      <c r="E19" s="225" t="s">
        <v>304</v>
      </c>
      <c r="F19" s="323">
        <v>2000</v>
      </c>
      <c r="G19" s="294">
        <v>992330</v>
      </c>
      <c r="H19" s="295">
        <v>992333</v>
      </c>
      <c r="I19" s="243">
        <f t="shared" si="0"/>
        <v>-3</v>
      </c>
      <c r="J19" s="243">
        <f>$F19*I19</f>
        <v>-6000</v>
      </c>
      <c r="K19" s="243">
        <f>J19/1000000</f>
        <v>-6.0000000000000001E-3</v>
      </c>
      <c r="L19" s="294">
        <v>998879</v>
      </c>
      <c r="M19" s="295">
        <v>999006</v>
      </c>
      <c r="N19" s="295">
        <f t="shared" si="3"/>
        <v>-127</v>
      </c>
      <c r="O19" s="295">
        <f>$F19*N19</f>
        <v>-254000</v>
      </c>
      <c r="P19" s="295">
        <f>O19/1000000</f>
        <v>-0.254</v>
      </c>
      <c r="Q19" s="409"/>
    </row>
    <row r="20" spans="1:17" ht="18" customHeight="1">
      <c r="A20" s="136"/>
      <c r="B20" s="144" t="s">
        <v>335</v>
      </c>
      <c r="C20" s="138"/>
      <c r="D20" s="142"/>
      <c r="E20" s="225"/>
      <c r="F20" s="143"/>
      <c r="G20" s="294"/>
      <c r="H20" s="295"/>
      <c r="I20" s="366"/>
      <c r="J20" s="366"/>
      <c r="K20" s="366"/>
      <c r="L20" s="294"/>
      <c r="M20" s="295"/>
      <c r="N20" s="365"/>
      <c r="O20" s="365"/>
      <c r="P20" s="365"/>
      <c r="Q20" s="388"/>
    </row>
    <row r="21" spans="1:17" ht="18" customHeight="1">
      <c r="A21" s="136">
        <v>11</v>
      </c>
      <c r="B21" s="137" t="s">
        <v>180</v>
      </c>
      <c r="C21" s="138">
        <v>4865161</v>
      </c>
      <c r="D21" s="139" t="s">
        <v>12</v>
      </c>
      <c r="E21" s="225" t="s">
        <v>304</v>
      </c>
      <c r="F21" s="143">
        <v>50</v>
      </c>
      <c r="G21" s="294">
        <v>952727</v>
      </c>
      <c r="H21" s="295">
        <v>952727</v>
      </c>
      <c r="I21" s="366">
        <f t="shared" ref="I21:I26" si="6">G21-H21</f>
        <v>0</v>
      </c>
      <c r="J21" s="366">
        <f t="shared" ref="J21:J26" si="7">$F21*I21</f>
        <v>0</v>
      </c>
      <c r="K21" s="366">
        <f t="shared" ref="K21:K26" si="8">J21/1000000</f>
        <v>0</v>
      </c>
      <c r="L21" s="294">
        <v>29144</v>
      </c>
      <c r="M21" s="295">
        <v>26817</v>
      </c>
      <c r="N21" s="365">
        <f t="shared" ref="N21:N26" si="9">L21-M21</f>
        <v>2327</v>
      </c>
      <c r="O21" s="365">
        <f t="shared" ref="O21:O26" si="10">$F21*N21</f>
        <v>116350</v>
      </c>
      <c r="P21" s="365">
        <f t="shared" ref="P21:P26" si="11">O21/1000000</f>
        <v>0.11635</v>
      </c>
      <c r="Q21" s="388"/>
    </row>
    <row r="22" spans="1:17" ht="13.5" customHeight="1">
      <c r="A22" s="136">
        <v>12</v>
      </c>
      <c r="B22" s="137" t="s">
        <v>181</v>
      </c>
      <c r="C22" s="138">
        <v>4865115</v>
      </c>
      <c r="D22" s="142" t="s">
        <v>12</v>
      </c>
      <c r="E22" s="225" t="s">
        <v>304</v>
      </c>
      <c r="F22" s="143">
        <v>100</v>
      </c>
      <c r="G22" s="294">
        <v>998975</v>
      </c>
      <c r="H22" s="295">
        <v>998975</v>
      </c>
      <c r="I22" s="398">
        <f>G22-H22</f>
        <v>0</v>
      </c>
      <c r="J22" s="398">
        <f>$F22*I22</f>
        <v>0</v>
      </c>
      <c r="K22" s="398">
        <f>J22/1000000</f>
        <v>0</v>
      </c>
      <c r="L22" s="294">
        <v>998948</v>
      </c>
      <c r="M22" s="295">
        <v>1000142</v>
      </c>
      <c r="N22" s="243">
        <f>L22-M22</f>
        <v>-1194</v>
      </c>
      <c r="O22" s="243">
        <f>$F22*N22</f>
        <v>-119400</v>
      </c>
      <c r="P22" s="243">
        <f>O22/1000000</f>
        <v>-0.11940000000000001</v>
      </c>
      <c r="Q22" s="388"/>
    </row>
    <row r="23" spans="1:17" ht="18" customHeight="1">
      <c r="A23" s="136">
        <v>13</v>
      </c>
      <c r="B23" s="140" t="s">
        <v>182</v>
      </c>
      <c r="C23" s="138">
        <v>4902512</v>
      </c>
      <c r="D23" s="142" t="s">
        <v>12</v>
      </c>
      <c r="E23" s="225" t="s">
        <v>304</v>
      </c>
      <c r="F23" s="143">
        <v>500</v>
      </c>
      <c r="G23" s="294">
        <v>997778</v>
      </c>
      <c r="H23" s="295">
        <v>997778</v>
      </c>
      <c r="I23" s="366">
        <f t="shared" si="6"/>
        <v>0</v>
      </c>
      <c r="J23" s="366">
        <f t="shared" si="7"/>
        <v>0</v>
      </c>
      <c r="K23" s="366">
        <f t="shared" si="8"/>
        <v>0</v>
      </c>
      <c r="L23" s="294">
        <v>8778</v>
      </c>
      <c r="M23" s="295">
        <v>8262</v>
      </c>
      <c r="N23" s="365">
        <f t="shared" si="9"/>
        <v>516</v>
      </c>
      <c r="O23" s="365">
        <f t="shared" si="10"/>
        <v>258000</v>
      </c>
      <c r="P23" s="365">
        <f t="shared" si="11"/>
        <v>0.25800000000000001</v>
      </c>
      <c r="Q23" s="388"/>
    </row>
    <row r="24" spans="1:17" ht="18" customHeight="1">
      <c r="A24" s="136">
        <v>14</v>
      </c>
      <c r="B24" s="137" t="s">
        <v>183</v>
      </c>
      <c r="C24" s="138">
        <v>4865121</v>
      </c>
      <c r="D24" s="142" t="s">
        <v>12</v>
      </c>
      <c r="E24" s="225" t="s">
        <v>304</v>
      </c>
      <c r="F24" s="143">
        <v>100</v>
      </c>
      <c r="G24" s="294">
        <v>999830</v>
      </c>
      <c r="H24" s="295">
        <v>999830</v>
      </c>
      <c r="I24" s="366">
        <f>G24-H24</f>
        <v>0</v>
      </c>
      <c r="J24" s="366">
        <f>$F24*I24</f>
        <v>0</v>
      </c>
      <c r="K24" s="366">
        <f>J24/1000000</f>
        <v>0</v>
      </c>
      <c r="L24" s="294">
        <v>997423</v>
      </c>
      <c r="M24" s="295">
        <v>996304</v>
      </c>
      <c r="N24" s="365">
        <f>L24-M24</f>
        <v>1119</v>
      </c>
      <c r="O24" s="365">
        <f>$F24*N24</f>
        <v>111900</v>
      </c>
      <c r="P24" s="365">
        <f>O24/1000000</f>
        <v>0.1119</v>
      </c>
      <c r="Q24" s="388"/>
    </row>
    <row r="25" spans="1:17" ht="18" customHeight="1">
      <c r="A25" s="136">
        <v>15</v>
      </c>
      <c r="B25" s="137" t="s">
        <v>184</v>
      </c>
      <c r="C25" s="138">
        <v>4865129</v>
      </c>
      <c r="D25" s="142" t="s">
        <v>12</v>
      </c>
      <c r="E25" s="225" t="s">
        <v>304</v>
      </c>
      <c r="F25" s="141">
        <v>1333.33</v>
      </c>
      <c r="G25" s="294">
        <v>998338</v>
      </c>
      <c r="H25" s="295">
        <v>998338</v>
      </c>
      <c r="I25" s="366">
        <f>G25-H25</f>
        <v>0</v>
      </c>
      <c r="J25" s="366">
        <f>$F25*I25</f>
        <v>0</v>
      </c>
      <c r="K25" s="366">
        <f>J25/1000000</f>
        <v>0</v>
      </c>
      <c r="L25" s="294">
        <v>4325</v>
      </c>
      <c r="M25" s="295">
        <v>4250</v>
      </c>
      <c r="N25" s="365">
        <f>L25-M25</f>
        <v>75</v>
      </c>
      <c r="O25" s="365">
        <f>$F25*N25</f>
        <v>99999.75</v>
      </c>
      <c r="P25" s="925">
        <f>O25/1000000</f>
        <v>9.9999749999999998E-2</v>
      </c>
      <c r="Q25" s="388"/>
    </row>
    <row r="26" spans="1:17" ht="18" customHeight="1">
      <c r="A26" s="136">
        <v>16</v>
      </c>
      <c r="B26" s="137" t="s">
        <v>185</v>
      </c>
      <c r="C26" s="138">
        <v>4865159</v>
      </c>
      <c r="D26" s="139" t="s">
        <v>12</v>
      </c>
      <c r="E26" s="225" t="s">
        <v>304</v>
      </c>
      <c r="F26" s="143">
        <v>1000</v>
      </c>
      <c r="G26" s="294">
        <v>11074</v>
      </c>
      <c r="H26" s="295">
        <v>11074</v>
      </c>
      <c r="I26" s="366">
        <f t="shared" si="6"/>
        <v>0</v>
      </c>
      <c r="J26" s="366">
        <f t="shared" si="7"/>
        <v>0</v>
      </c>
      <c r="K26" s="366">
        <f t="shared" si="8"/>
        <v>0</v>
      </c>
      <c r="L26" s="294">
        <v>43244</v>
      </c>
      <c r="M26" s="295">
        <v>42708</v>
      </c>
      <c r="N26" s="365">
        <f t="shared" si="9"/>
        <v>536</v>
      </c>
      <c r="O26" s="365">
        <f t="shared" si="10"/>
        <v>536000</v>
      </c>
      <c r="P26" s="365">
        <f t="shared" si="11"/>
        <v>0.53600000000000003</v>
      </c>
      <c r="Q26" s="388"/>
    </row>
    <row r="27" spans="1:17" ht="18" customHeight="1">
      <c r="A27" s="136">
        <v>17</v>
      </c>
      <c r="B27" s="137" t="s">
        <v>186</v>
      </c>
      <c r="C27" s="138">
        <v>4865122</v>
      </c>
      <c r="D27" s="142" t="s">
        <v>12</v>
      </c>
      <c r="E27" s="225" t="s">
        <v>304</v>
      </c>
      <c r="F27" s="143">
        <v>100</v>
      </c>
      <c r="G27" s="294">
        <v>999862</v>
      </c>
      <c r="H27" s="295">
        <v>999862</v>
      </c>
      <c r="I27" s="366">
        <f>G27-H27</f>
        <v>0</v>
      </c>
      <c r="J27" s="366">
        <f>$F27*I27</f>
        <v>0</v>
      </c>
      <c r="K27" s="366">
        <f>J27/1000000</f>
        <v>0</v>
      </c>
      <c r="L27" s="294">
        <v>3696</v>
      </c>
      <c r="M27" s="295">
        <v>2033</v>
      </c>
      <c r="N27" s="365">
        <f>L27-M27</f>
        <v>1663</v>
      </c>
      <c r="O27" s="365">
        <f>$F27*N27</f>
        <v>166300</v>
      </c>
      <c r="P27" s="365">
        <f>O27/1000000</f>
        <v>0.1663</v>
      </c>
      <c r="Q27" s="409" t="s">
        <v>516</v>
      </c>
    </row>
    <row r="28" spans="1:17" ht="39.75" customHeight="1">
      <c r="A28" s="136"/>
      <c r="B28" s="137"/>
      <c r="C28" s="138"/>
      <c r="D28" s="142"/>
      <c r="E28" s="225"/>
      <c r="F28" s="141">
        <v>1333.33</v>
      </c>
      <c r="G28" s="806">
        <v>999862</v>
      </c>
      <c r="H28" s="807">
        <v>999862</v>
      </c>
      <c r="I28" s="366">
        <f>G28-H28</f>
        <v>0</v>
      </c>
      <c r="J28" s="366">
        <f>$F28*I28</f>
        <v>0</v>
      </c>
      <c r="K28" s="366">
        <f>J28/1000000</f>
        <v>0</v>
      </c>
      <c r="L28" s="806">
        <v>3721</v>
      </c>
      <c r="M28" s="807">
        <v>3696</v>
      </c>
      <c r="N28" s="366">
        <f>L28-M28</f>
        <v>25</v>
      </c>
      <c r="O28" s="366">
        <f>$F28*N28</f>
        <v>33333.25</v>
      </c>
      <c r="P28" s="924">
        <f>O28/1000000</f>
        <v>3.3333250000000002E-2</v>
      </c>
      <c r="Q28" s="799" t="s">
        <v>519</v>
      </c>
    </row>
    <row r="29" spans="1:17" ht="18" customHeight="1">
      <c r="A29" s="136"/>
      <c r="B29" s="145" t="s">
        <v>187</v>
      </c>
      <c r="C29" s="138"/>
      <c r="D29" s="142"/>
      <c r="E29" s="225"/>
      <c r="F29" s="143"/>
      <c r="G29" s="294"/>
      <c r="H29" s="295"/>
      <c r="I29" s="366"/>
      <c r="J29" s="366"/>
      <c r="K29" s="366"/>
      <c r="L29" s="294"/>
      <c r="M29" s="295"/>
      <c r="N29" s="365"/>
      <c r="O29" s="365"/>
      <c r="P29" s="365"/>
      <c r="Q29" s="388"/>
    </row>
    <row r="30" spans="1:17" ht="18" customHeight="1">
      <c r="A30" s="136">
        <v>19</v>
      </c>
      <c r="B30" s="137" t="s">
        <v>188</v>
      </c>
      <c r="C30" s="138">
        <v>4864996</v>
      </c>
      <c r="D30" s="142" t="s">
        <v>12</v>
      </c>
      <c r="E30" s="225" t="s">
        <v>304</v>
      </c>
      <c r="F30" s="143">
        <v>1000</v>
      </c>
      <c r="G30" s="294">
        <v>991508</v>
      </c>
      <c r="H30" s="295">
        <v>991623</v>
      </c>
      <c r="I30" s="366">
        <f>G30-H30</f>
        <v>-115</v>
      </c>
      <c r="J30" s="366">
        <f>$F30*I30</f>
        <v>-115000</v>
      </c>
      <c r="K30" s="366">
        <f>J30/1000000</f>
        <v>-0.115</v>
      </c>
      <c r="L30" s="294">
        <v>392</v>
      </c>
      <c r="M30" s="295">
        <v>409</v>
      </c>
      <c r="N30" s="365">
        <f>L30-M30</f>
        <v>-17</v>
      </c>
      <c r="O30" s="365">
        <f>$F30*N30</f>
        <v>-17000</v>
      </c>
      <c r="P30" s="365">
        <f>O30/1000000</f>
        <v>-1.7000000000000001E-2</v>
      </c>
      <c r="Q30" s="388"/>
    </row>
    <row r="31" spans="1:17" ht="18" customHeight="1">
      <c r="A31" s="136">
        <v>20</v>
      </c>
      <c r="B31" s="137" t="s">
        <v>189</v>
      </c>
      <c r="C31" s="138">
        <v>4865000</v>
      </c>
      <c r="D31" s="142" t="s">
        <v>12</v>
      </c>
      <c r="E31" s="225" t="s">
        <v>304</v>
      </c>
      <c r="F31" s="143">
        <v>1000</v>
      </c>
      <c r="G31" s="294">
        <v>976381</v>
      </c>
      <c r="H31" s="295">
        <v>976437</v>
      </c>
      <c r="I31" s="366">
        <f>G31-H31</f>
        <v>-56</v>
      </c>
      <c r="J31" s="366">
        <f>$F31*I31</f>
        <v>-56000</v>
      </c>
      <c r="K31" s="366">
        <f>J31/1000000</f>
        <v>-5.6000000000000001E-2</v>
      </c>
      <c r="L31" s="294">
        <v>2820</v>
      </c>
      <c r="M31" s="295">
        <v>2783</v>
      </c>
      <c r="N31" s="365">
        <f>L31-M31</f>
        <v>37</v>
      </c>
      <c r="O31" s="365">
        <f>$F31*N31</f>
        <v>37000</v>
      </c>
      <c r="P31" s="365">
        <f>O31/1000000</f>
        <v>3.6999999999999998E-2</v>
      </c>
      <c r="Q31" s="652"/>
    </row>
    <row r="32" spans="1:17" ht="18" customHeight="1">
      <c r="A32" s="136">
        <v>21</v>
      </c>
      <c r="B32" s="137" t="s">
        <v>190</v>
      </c>
      <c r="C32" s="138">
        <v>4865146</v>
      </c>
      <c r="D32" s="142" t="s">
        <v>12</v>
      </c>
      <c r="E32" s="225" t="s">
        <v>304</v>
      </c>
      <c r="F32" s="143">
        <v>2500</v>
      </c>
      <c r="G32" s="294">
        <v>996812</v>
      </c>
      <c r="H32" s="295">
        <v>996824</v>
      </c>
      <c r="I32" s="366">
        <f>G32-H32</f>
        <v>-12</v>
      </c>
      <c r="J32" s="366">
        <f>$F32*I32</f>
        <v>-30000</v>
      </c>
      <c r="K32" s="366">
        <f>J32/1000000</f>
        <v>-0.03</v>
      </c>
      <c r="L32" s="294">
        <v>115</v>
      </c>
      <c r="M32" s="295">
        <v>84</v>
      </c>
      <c r="N32" s="365">
        <f>L32-M32</f>
        <v>31</v>
      </c>
      <c r="O32" s="365">
        <f>$F32*N32</f>
        <v>77500</v>
      </c>
      <c r="P32" s="365">
        <f>O32/1000000</f>
        <v>7.7499999999999999E-2</v>
      </c>
      <c r="Q32" s="388"/>
    </row>
    <row r="33" spans="1:17" ht="18" customHeight="1">
      <c r="A33" s="136">
        <v>22</v>
      </c>
      <c r="B33" s="140" t="s">
        <v>191</v>
      </c>
      <c r="C33" s="138">
        <v>4864885</v>
      </c>
      <c r="D33" s="142" t="s">
        <v>12</v>
      </c>
      <c r="E33" s="225" t="s">
        <v>304</v>
      </c>
      <c r="F33" s="143">
        <v>2500</v>
      </c>
      <c r="G33" s="294">
        <v>993630</v>
      </c>
      <c r="H33" s="295">
        <v>993695</v>
      </c>
      <c r="I33" s="398">
        <f>G33-H33</f>
        <v>-65</v>
      </c>
      <c r="J33" s="398">
        <f>$F33*I33</f>
        <v>-162500</v>
      </c>
      <c r="K33" s="398">
        <f>J33/1000000</f>
        <v>-0.16250000000000001</v>
      </c>
      <c r="L33" s="294">
        <v>468</v>
      </c>
      <c r="M33" s="295">
        <v>462</v>
      </c>
      <c r="N33" s="243">
        <f>L33-M33</f>
        <v>6</v>
      </c>
      <c r="O33" s="243">
        <f>$F33*N33</f>
        <v>15000</v>
      </c>
      <c r="P33" s="243">
        <f>O33/1000000</f>
        <v>1.4999999999999999E-2</v>
      </c>
      <c r="Q33" s="388"/>
    </row>
    <row r="34" spans="1:17" ht="18" customHeight="1">
      <c r="A34" s="136"/>
      <c r="B34" s="145"/>
      <c r="C34" s="138"/>
      <c r="D34" s="142"/>
      <c r="E34" s="225"/>
      <c r="F34" s="143"/>
      <c r="G34" s="294"/>
      <c r="H34" s="295"/>
      <c r="I34" s="366"/>
      <c r="J34" s="366"/>
      <c r="K34" s="520">
        <f>SUM(K30:K33)</f>
        <v>-0.36350000000000005</v>
      </c>
      <c r="L34" s="294"/>
      <c r="M34" s="295"/>
      <c r="N34" s="365"/>
      <c r="O34" s="365"/>
      <c r="P34" s="521">
        <f>SUM(P30:P33)</f>
        <v>0.1125</v>
      </c>
      <c r="Q34" s="388"/>
    </row>
    <row r="35" spans="1:17" ht="18" customHeight="1">
      <c r="A35" s="136"/>
      <c r="B35" s="144" t="s">
        <v>110</v>
      </c>
      <c r="C35" s="138"/>
      <c r="D35" s="139"/>
      <c r="E35" s="225"/>
      <c r="F35" s="143"/>
      <c r="G35" s="294"/>
      <c r="H35" s="295"/>
      <c r="I35" s="366"/>
      <c r="J35" s="366"/>
      <c r="K35" s="366"/>
      <c r="L35" s="294"/>
      <c r="M35" s="295"/>
      <c r="N35" s="365"/>
      <c r="O35" s="365"/>
      <c r="P35" s="365"/>
      <c r="Q35" s="388"/>
    </row>
    <row r="36" spans="1:17" ht="18" customHeight="1">
      <c r="A36" s="136">
        <v>23</v>
      </c>
      <c r="B36" s="590" t="s">
        <v>356</v>
      </c>
      <c r="C36" s="138">
        <v>4864955</v>
      </c>
      <c r="D36" s="137" t="s">
        <v>12</v>
      </c>
      <c r="E36" s="137" t="s">
        <v>304</v>
      </c>
      <c r="F36" s="143">
        <v>1000</v>
      </c>
      <c r="G36" s="294">
        <v>989502</v>
      </c>
      <c r="H36" s="295">
        <v>989531</v>
      </c>
      <c r="I36" s="366">
        <f>G36-H36</f>
        <v>-29</v>
      </c>
      <c r="J36" s="366">
        <f>$F36*I36</f>
        <v>-29000</v>
      </c>
      <c r="K36" s="366">
        <f>J36/1000000</f>
        <v>-2.9000000000000001E-2</v>
      </c>
      <c r="L36" s="294">
        <v>2548</v>
      </c>
      <c r="M36" s="295">
        <v>2540</v>
      </c>
      <c r="N36" s="365">
        <f>L36-M36</f>
        <v>8</v>
      </c>
      <c r="O36" s="365">
        <f>$F36*N36</f>
        <v>8000</v>
      </c>
      <c r="P36" s="365">
        <f>O36/1000000</f>
        <v>8.0000000000000002E-3</v>
      </c>
      <c r="Q36" s="588"/>
    </row>
    <row r="37" spans="1:17" ht="18">
      <c r="A37" s="136">
        <v>24</v>
      </c>
      <c r="B37" s="137" t="s">
        <v>168</v>
      </c>
      <c r="C37" s="138">
        <v>4864820</v>
      </c>
      <c r="D37" s="142" t="s">
        <v>12</v>
      </c>
      <c r="E37" s="225" t="s">
        <v>304</v>
      </c>
      <c r="F37" s="143">
        <v>160</v>
      </c>
      <c r="G37" s="294">
        <v>2840</v>
      </c>
      <c r="H37" s="295">
        <v>2840</v>
      </c>
      <c r="I37" s="366">
        <f>G37-H37</f>
        <v>0</v>
      </c>
      <c r="J37" s="366">
        <f>$F37*I37</f>
        <v>0</v>
      </c>
      <c r="K37" s="366">
        <f>J37/1000000</f>
        <v>0</v>
      </c>
      <c r="L37" s="294">
        <v>40475</v>
      </c>
      <c r="M37" s="295">
        <v>39288</v>
      </c>
      <c r="N37" s="365">
        <f>L37-M37</f>
        <v>1187</v>
      </c>
      <c r="O37" s="365">
        <f>$F37*N37</f>
        <v>189920</v>
      </c>
      <c r="P37" s="365">
        <f>O37/1000000</f>
        <v>0.18992000000000001</v>
      </c>
      <c r="Q37" s="385"/>
    </row>
    <row r="38" spans="1:17" ht="18" customHeight="1">
      <c r="A38" s="136">
        <v>25</v>
      </c>
      <c r="B38" s="140" t="s">
        <v>169</v>
      </c>
      <c r="C38" s="138">
        <v>4864811</v>
      </c>
      <c r="D38" s="142" t="s">
        <v>12</v>
      </c>
      <c r="E38" s="225" t="s">
        <v>304</v>
      </c>
      <c r="F38" s="143">
        <v>200</v>
      </c>
      <c r="G38" s="294">
        <v>3851</v>
      </c>
      <c r="H38" s="295">
        <v>3851</v>
      </c>
      <c r="I38" s="366">
        <f>G38-H38</f>
        <v>0</v>
      </c>
      <c r="J38" s="366">
        <f>$F38*I38</f>
        <v>0</v>
      </c>
      <c r="K38" s="366">
        <f>J38/1000000</f>
        <v>0</v>
      </c>
      <c r="L38" s="294">
        <v>21694</v>
      </c>
      <c r="M38" s="295">
        <v>19737</v>
      </c>
      <c r="N38" s="365">
        <f>L38-M38</f>
        <v>1957</v>
      </c>
      <c r="O38" s="365">
        <f>$F38*N38</f>
        <v>391400</v>
      </c>
      <c r="P38" s="365">
        <f>O38/1000000</f>
        <v>0.39140000000000003</v>
      </c>
      <c r="Q38" s="392"/>
    </row>
    <row r="39" spans="1:17" ht="18" customHeight="1">
      <c r="A39" s="136">
        <v>26</v>
      </c>
      <c r="B39" s="140" t="s">
        <v>364</v>
      </c>
      <c r="C39" s="138">
        <v>4864961</v>
      </c>
      <c r="D39" s="142" t="s">
        <v>12</v>
      </c>
      <c r="E39" s="225" t="s">
        <v>304</v>
      </c>
      <c r="F39" s="143">
        <v>1000</v>
      </c>
      <c r="G39" s="294">
        <v>968275</v>
      </c>
      <c r="H39" s="295">
        <v>968295</v>
      </c>
      <c r="I39" s="398">
        <f>G39-H39</f>
        <v>-20</v>
      </c>
      <c r="J39" s="398">
        <f>$F39*I39</f>
        <v>-20000</v>
      </c>
      <c r="K39" s="398">
        <f>J39/1000000</f>
        <v>-0.02</v>
      </c>
      <c r="L39" s="294">
        <v>999361</v>
      </c>
      <c r="M39" s="295">
        <v>999404</v>
      </c>
      <c r="N39" s="243">
        <f>L39-M39</f>
        <v>-43</v>
      </c>
      <c r="O39" s="243">
        <f>$F39*N39</f>
        <v>-43000</v>
      </c>
      <c r="P39" s="243">
        <f>O39/1000000</f>
        <v>-4.2999999999999997E-2</v>
      </c>
      <c r="Q39" s="385"/>
    </row>
    <row r="40" spans="1:17" ht="18" customHeight="1">
      <c r="A40" s="136"/>
      <c r="B40" s="145" t="s">
        <v>173</v>
      </c>
      <c r="C40" s="138"/>
      <c r="D40" s="142"/>
      <c r="E40" s="225"/>
      <c r="F40" s="143"/>
      <c r="G40" s="294"/>
      <c r="H40" s="295"/>
      <c r="I40" s="366"/>
      <c r="J40" s="366"/>
      <c r="K40" s="366"/>
      <c r="L40" s="294"/>
      <c r="M40" s="295"/>
      <c r="N40" s="365"/>
      <c r="O40" s="365"/>
      <c r="P40" s="365"/>
      <c r="Q40" s="410"/>
    </row>
    <row r="41" spans="1:17" ht="17.25" customHeight="1">
      <c r="A41" s="136">
        <v>27</v>
      </c>
      <c r="B41" s="137" t="s">
        <v>355</v>
      </c>
      <c r="C41" s="138">
        <v>4865103</v>
      </c>
      <c r="D41" s="142" t="s">
        <v>12</v>
      </c>
      <c r="E41" s="225" t="s">
        <v>304</v>
      </c>
      <c r="F41" s="139">
        <v>-833.33</v>
      </c>
      <c r="G41" s="294">
        <v>0</v>
      </c>
      <c r="H41" s="295">
        <v>0</v>
      </c>
      <c r="I41" s="366">
        <f>G41-H41</f>
        <v>0</v>
      </c>
      <c r="J41" s="366">
        <f>$F41*I41</f>
        <v>0</v>
      </c>
      <c r="K41" s="366">
        <f>J41/1000000</f>
        <v>0</v>
      </c>
      <c r="L41" s="294">
        <v>0</v>
      </c>
      <c r="M41" s="295">
        <v>0</v>
      </c>
      <c r="N41" s="365">
        <f>L41-M41</f>
        <v>0</v>
      </c>
      <c r="O41" s="365">
        <f>$F41*N41</f>
        <v>0</v>
      </c>
      <c r="P41" s="365">
        <f>O41/1000000</f>
        <v>0</v>
      </c>
      <c r="Q41" s="407"/>
    </row>
    <row r="42" spans="1:17" ht="17.25" customHeight="1">
      <c r="A42" s="136">
        <v>28</v>
      </c>
      <c r="B42" s="137" t="s">
        <v>358</v>
      </c>
      <c r="C42" s="138">
        <v>4865114</v>
      </c>
      <c r="D42" s="142" t="s">
        <v>12</v>
      </c>
      <c r="E42" s="225" t="s">
        <v>304</v>
      </c>
      <c r="F42" s="139">
        <v>-833.33</v>
      </c>
      <c r="G42" s="294">
        <v>0</v>
      </c>
      <c r="H42" s="295">
        <v>0</v>
      </c>
      <c r="I42" s="398">
        <f>G42-H42</f>
        <v>0</v>
      </c>
      <c r="J42" s="398">
        <f>$F42*I42</f>
        <v>0</v>
      </c>
      <c r="K42" s="398">
        <f>J42/1000000</f>
        <v>0</v>
      </c>
      <c r="L42" s="294">
        <v>999871</v>
      </c>
      <c r="M42" s="295">
        <v>999871</v>
      </c>
      <c r="N42" s="243">
        <f>L42-M42</f>
        <v>0</v>
      </c>
      <c r="O42" s="243">
        <f>$F42*N42</f>
        <v>0</v>
      </c>
      <c r="P42" s="243">
        <f>O42/1000000</f>
        <v>0</v>
      </c>
      <c r="Q42" s="407"/>
    </row>
    <row r="43" spans="1:17" ht="17.25" customHeight="1">
      <c r="A43" s="136">
        <v>29</v>
      </c>
      <c r="B43" s="137" t="s">
        <v>110</v>
      </c>
      <c r="C43" s="138">
        <v>4902508</v>
      </c>
      <c r="D43" s="142" t="s">
        <v>12</v>
      </c>
      <c r="E43" s="225" t="s">
        <v>304</v>
      </c>
      <c r="F43" s="139">
        <v>-833.33</v>
      </c>
      <c r="G43" s="294">
        <v>209</v>
      </c>
      <c r="H43" s="295">
        <v>209</v>
      </c>
      <c r="I43" s="366">
        <f>G43-H43</f>
        <v>0</v>
      </c>
      <c r="J43" s="366">
        <f>$F43*I43</f>
        <v>0</v>
      </c>
      <c r="K43" s="366">
        <f>J43/1000000</f>
        <v>0</v>
      </c>
      <c r="L43" s="294">
        <v>3526</v>
      </c>
      <c r="M43" s="295">
        <v>2308</v>
      </c>
      <c r="N43" s="365">
        <f>L43-M43</f>
        <v>1218</v>
      </c>
      <c r="O43" s="365">
        <f>$F43*N43</f>
        <v>-1014995.9400000001</v>
      </c>
      <c r="P43" s="365">
        <f>O43/1000000</f>
        <v>-1.0149959400000002</v>
      </c>
      <c r="Q43" s="410"/>
    </row>
    <row r="44" spans="1:17" ht="16.5" customHeight="1" thickBot="1">
      <c r="A44" s="136"/>
      <c r="B44" s="382"/>
      <c r="C44" s="382"/>
      <c r="D44" s="382"/>
      <c r="E44" s="382"/>
      <c r="F44" s="150"/>
      <c r="G44" s="151"/>
      <c r="H44" s="382"/>
      <c r="I44" s="382"/>
      <c r="J44" s="382"/>
      <c r="K44" s="150"/>
      <c r="L44" s="151"/>
      <c r="M44" s="382"/>
      <c r="N44" s="382"/>
      <c r="O44" s="382"/>
      <c r="P44" s="150"/>
      <c r="Q44" s="817"/>
    </row>
    <row r="45" spans="1:17" ht="18" customHeight="1" thickTop="1">
      <c r="A45" s="135"/>
      <c r="B45" s="137"/>
      <c r="C45" s="138"/>
      <c r="D45" s="139"/>
      <c r="E45" s="225"/>
      <c r="F45" s="138"/>
      <c r="G45" s="138"/>
      <c r="H45" s="345"/>
      <c r="I45" s="345"/>
      <c r="J45" s="345"/>
      <c r="K45" s="345"/>
      <c r="L45" s="420"/>
      <c r="M45" s="345"/>
      <c r="N45" s="345"/>
      <c r="O45" s="345"/>
      <c r="P45" s="345"/>
      <c r="Q45" s="393"/>
    </row>
    <row r="46" spans="1:17" ht="21" customHeight="1" thickBot="1">
      <c r="A46" s="154"/>
      <c r="B46" s="347"/>
      <c r="C46" s="148"/>
      <c r="D46" s="149"/>
      <c r="E46" s="147"/>
      <c r="F46" s="148"/>
      <c r="G46" s="148"/>
      <c r="H46" s="421"/>
      <c r="I46" s="421"/>
      <c r="J46" s="421"/>
      <c r="K46" s="421"/>
      <c r="L46" s="421"/>
      <c r="M46" s="421"/>
      <c r="N46" s="421"/>
      <c r="O46" s="421"/>
      <c r="P46" s="421"/>
      <c r="Q46" s="422" t="str">
        <f>NDPL!Q1</f>
        <v>JUNE-2023</v>
      </c>
    </row>
    <row r="47" spans="1:17" ht="21.75" customHeight="1" thickTop="1">
      <c r="A47" s="133"/>
      <c r="B47" s="350" t="s">
        <v>306</v>
      </c>
      <c r="C47" s="138"/>
      <c r="D47" s="139"/>
      <c r="E47" s="225"/>
      <c r="F47" s="138"/>
      <c r="G47" s="351"/>
      <c r="H47" s="345"/>
      <c r="I47" s="345"/>
      <c r="J47" s="345"/>
      <c r="K47" s="345"/>
      <c r="L47" s="351"/>
      <c r="M47" s="345"/>
      <c r="N47" s="345"/>
      <c r="O47" s="345"/>
      <c r="P47" s="423"/>
      <c r="Q47" s="424"/>
    </row>
    <row r="48" spans="1:17" ht="21" customHeight="1">
      <c r="A48" s="136"/>
      <c r="B48" s="381" t="s">
        <v>348</v>
      </c>
      <c r="C48" s="138"/>
      <c r="D48" s="139"/>
      <c r="E48" s="225"/>
      <c r="F48" s="138"/>
      <c r="G48" s="94"/>
      <c r="H48" s="345"/>
      <c r="I48" s="345"/>
      <c r="J48" s="345"/>
      <c r="K48" s="345"/>
      <c r="L48" s="94"/>
      <c r="M48" s="345"/>
      <c r="N48" s="345"/>
      <c r="O48" s="345"/>
      <c r="P48" s="345"/>
      <c r="Q48" s="425"/>
    </row>
    <row r="49" spans="1:23" ht="18">
      <c r="A49" s="136">
        <v>30</v>
      </c>
      <c r="B49" s="137" t="s">
        <v>349</v>
      </c>
      <c r="C49" s="138">
        <v>4864910</v>
      </c>
      <c r="D49" s="142" t="s">
        <v>12</v>
      </c>
      <c r="E49" s="225" t="s">
        <v>304</v>
      </c>
      <c r="F49" s="138">
        <v>-1000</v>
      </c>
      <c r="G49" s="294">
        <v>643</v>
      </c>
      <c r="H49" s="295">
        <v>664</v>
      </c>
      <c r="I49" s="366">
        <f>G49-H49</f>
        <v>-21</v>
      </c>
      <c r="J49" s="366">
        <f>$F49*I49</f>
        <v>21000</v>
      </c>
      <c r="K49" s="366">
        <f>J49/1000000</f>
        <v>2.1000000000000001E-2</v>
      </c>
      <c r="L49" s="294">
        <v>989324</v>
      </c>
      <c r="M49" s="295">
        <v>989431</v>
      </c>
      <c r="N49" s="365">
        <f>L49-M49</f>
        <v>-107</v>
      </c>
      <c r="O49" s="365">
        <f>$F49*N49</f>
        <v>107000</v>
      </c>
      <c r="P49" s="365">
        <f>O49/1000000</f>
        <v>0.107</v>
      </c>
      <c r="Q49" s="426"/>
    </row>
    <row r="50" spans="1:23" ht="18">
      <c r="A50" s="136">
        <v>31</v>
      </c>
      <c r="B50" s="137" t="s">
        <v>360</v>
      </c>
      <c r="C50" s="138">
        <v>4864940</v>
      </c>
      <c r="D50" s="142" t="s">
        <v>12</v>
      </c>
      <c r="E50" s="225" t="s">
        <v>304</v>
      </c>
      <c r="F50" s="138">
        <v>-1000</v>
      </c>
      <c r="G50" s="294">
        <v>3134</v>
      </c>
      <c r="H50" s="295">
        <v>3159</v>
      </c>
      <c r="I50" s="249">
        <f>G50-H50</f>
        <v>-25</v>
      </c>
      <c r="J50" s="249">
        <f>$F50*I50</f>
        <v>25000</v>
      </c>
      <c r="K50" s="249">
        <f>J50/1000000</f>
        <v>2.5000000000000001E-2</v>
      </c>
      <c r="L50" s="294">
        <v>995213</v>
      </c>
      <c r="M50" s="295">
        <v>995322</v>
      </c>
      <c r="N50" s="249">
        <f>L50-M50</f>
        <v>-109</v>
      </c>
      <c r="O50" s="249">
        <f>$F50*N50</f>
        <v>109000</v>
      </c>
      <c r="P50" s="249">
        <f>O50/1000000</f>
        <v>0.109</v>
      </c>
      <c r="Q50" s="426"/>
    </row>
    <row r="51" spans="1:23" ht="18">
      <c r="A51" s="136"/>
      <c r="B51" s="381" t="s">
        <v>352</v>
      </c>
      <c r="C51" s="138"/>
      <c r="D51" s="142"/>
      <c r="E51" s="225"/>
      <c r="F51" s="138"/>
      <c r="G51" s="294"/>
      <c r="H51" s="295"/>
      <c r="I51" s="365"/>
      <c r="J51" s="365"/>
      <c r="K51" s="365"/>
      <c r="L51" s="294"/>
      <c r="M51" s="295"/>
      <c r="N51" s="365"/>
      <c r="O51" s="365"/>
      <c r="P51" s="365"/>
      <c r="Q51" s="426"/>
    </row>
    <row r="52" spans="1:23" ht="18">
      <c r="A52" s="136">
        <v>32</v>
      </c>
      <c r="B52" s="137" t="s">
        <v>349</v>
      </c>
      <c r="C52" s="138">
        <v>4864891</v>
      </c>
      <c r="D52" s="142" t="s">
        <v>12</v>
      </c>
      <c r="E52" s="225" t="s">
        <v>304</v>
      </c>
      <c r="F52" s="138">
        <v>-2000</v>
      </c>
      <c r="G52" s="294">
        <v>998324</v>
      </c>
      <c r="H52" s="295">
        <v>998332</v>
      </c>
      <c r="I52" s="365">
        <f>G52-H52</f>
        <v>-8</v>
      </c>
      <c r="J52" s="365">
        <f>$F52*I52</f>
        <v>16000</v>
      </c>
      <c r="K52" s="365">
        <f>J52/1000000</f>
        <v>1.6E-2</v>
      </c>
      <c r="L52" s="294">
        <v>995030</v>
      </c>
      <c r="M52" s="295">
        <v>995178</v>
      </c>
      <c r="N52" s="365">
        <f>L52-M52</f>
        <v>-148</v>
      </c>
      <c r="O52" s="365">
        <f>$F52*N52</f>
        <v>296000</v>
      </c>
      <c r="P52" s="365">
        <f>O52/1000000</f>
        <v>0.29599999999999999</v>
      </c>
      <c r="Q52" s="426"/>
    </row>
    <row r="53" spans="1:23" ht="18">
      <c r="A53" s="136">
        <v>33</v>
      </c>
      <c r="B53" s="137" t="s">
        <v>360</v>
      </c>
      <c r="C53" s="138">
        <v>4865005</v>
      </c>
      <c r="D53" s="142" t="s">
        <v>12</v>
      </c>
      <c r="E53" s="225" t="s">
        <v>304</v>
      </c>
      <c r="F53" s="138">
        <v>-1000</v>
      </c>
      <c r="G53" s="294">
        <v>999902</v>
      </c>
      <c r="H53" s="295">
        <v>999923</v>
      </c>
      <c r="I53" s="365">
        <f>G53-H53</f>
        <v>-21</v>
      </c>
      <c r="J53" s="365">
        <f>$F53*I53</f>
        <v>21000</v>
      </c>
      <c r="K53" s="365">
        <f>J53/1000000</f>
        <v>2.1000000000000001E-2</v>
      </c>
      <c r="L53" s="294">
        <v>999653</v>
      </c>
      <c r="M53" s="295">
        <v>999912</v>
      </c>
      <c r="N53" s="365">
        <f>L53-M53</f>
        <v>-259</v>
      </c>
      <c r="O53" s="365">
        <f>$F53*N53</f>
        <v>259000</v>
      </c>
      <c r="P53" s="365">
        <f>O53/1000000</f>
        <v>0.25900000000000001</v>
      </c>
      <c r="Q53" s="426"/>
    </row>
    <row r="54" spans="1:23" ht="18" customHeight="1">
      <c r="A54" s="136"/>
      <c r="B54" s="144" t="s">
        <v>174</v>
      </c>
      <c r="C54" s="138"/>
      <c r="D54" s="139"/>
      <c r="E54" s="225"/>
      <c r="F54" s="143"/>
      <c r="G54" s="294"/>
      <c r="H54" s="295"/>
      <c r="I54" s="345"/>
      <c r="J54" s="345"/>
      <c r="K54" s="345"/>
      <c r="L54" s="294"/>
      <c r="M54" s="295"/>
      <c r="N54" s="345"/>
      <c r="O54" s="345"/>
      <c r="P54" s="345"/>
      <c r="Q54" s="388"/>
    </row>
    <row r="55" spans="1:23" ht="18">
      <c r="A55" s="136">
        <v>34</v>
      </c>
      <c r="B55" s="283" t="s">
        <v>439</v>
      </c>
      <c r="C55" s="283">
        <v>4864850</v>
      </c>
      <c r="D55" s="142" t="s">
        <v>12</v>
      </c>
      <c r="E55" s="225" t="s">
        <v>304</v>
      </c>
      <c r="F55" s="143">
        <v>625</v>
      </c>
      <c r="G55" s="294">
        <v>455</v>
      </c>
      <c r="H55" s="295">
        <v>455</v>
      </c>
      <c r="I55" s="365">
        <f>G55-H55</f>
        <v>0</v>
      </c>
      <c r="J55" s="365">
        <f>$F55*I55</f>
        <v>0</v>
      </c>
      <c r="K55" s="365">
        <f>J55/1000000</f>
        <v>0</v>
      </c>
      <c r="L55" s="294">
        <v>3407</v>
      </c>
      <c r="M55" s="295">
        <v>2732</v>
      </c>
      <c r="N55" s="365">
        <f>L55-M55</f>
        <v>675</v>
      </c>
      <c r="O55" s="365">
        <f>$F55*N55</f>
        <v>421875</v>
      </c>
      <c r="P55" s="365">
        <f>O55/1000000</f>
        <v>0.421875</v>
      </c>
      <c r="Q55" s="388"/>
    </row>
    <row r="56" spans="1:23" ht="18" customHeight="1">
      <c r="A56" s="136"/>
      <c r="B56" s="144" t="s">
        <v>157</v>
      </c>
      <c r="C56" s="138"/>
      <c r="D56" s="142"/>
      <c r="E56" s="225"/>
      <c r="F56" s="143"/>
      <c r="G56" s="294"/>
      <c r="H56" s="295"/>
      <c r="I56" s="365"/>
      <c r="J56" s="365"/>
      <c r="K56" s="365"/>
      <c r="L56" s="294"/>
      <c r="M56" s="295"/>
      <c r="N56" s="365"/>
      <c r="O56" s="365"/>
      <c r="P56" s="365"/>
      <c r="Q56" s="388"/>
    </row>
    <row r="57" spans="1:23" ht="18" customHeight="1">
      <c r="A57" s="136">
        <v>35</v>
      </c>
      <c r="B57" s="137" t="s">
        <v>170</v>
      </c>
      <c r="C57" s="138">
        <v>4902580</v>
      </c>
      <c r="D57" s="142" t="s">
        <v>12</v>
      </c>
      <c r="E57" s="225" t="s">
        <v>304</v>
      </c>
      <c r="F57" s="143">
        <v>100</v>
      </c>
      <c r="G57" s="294">
        <v>773</v>
      </c>
      <c r="H57" s="295">
        <v>754</v>
      </c>
      <c r="I57" s="365">
        <f>G57-H57</f>
        <v>19</v>
      </c>
      <c r="J57" s="365">
        <f>$F57*I57</f>
        <v>1900</v>
      </c>
      <c r="K57" s="365">
        <f>J57/1000000</f>
        <v>1.9E-3</v>
      </c>
      <c r="L57" s="294">
        <v>2430</v>
      </c>
      <c r="M57" s="295">
        <v>2266</v>
      </c>
      <c r="N57" s="365">
        <f>L57-M57</f>
        <v>164</v>
      </c>
      <c r="O57" s="365">
        <f>$F57*N57</f>
        <v>16400</v>
      </c>
      <c r="P57" s="365">
        <f>O57/1000000</f>
        <v>1.6400000000000001E-2</v>
      </c>
      <c r="Q57" s="388"/>
    </row>
    <row r="58" spans="1:23" ht="19.5" customHeight="1">
      <c r="A58" s="136">
        <v>36</v>
      </c>
      <c r="B58" s="140" t="s">
        <v>171</v>
      </c>
      <c r="C58" s="138">
        <v>4902544</v>
      </c>
      <c r="D58" s="142" t="s">
        <v>12</v>
      </c>
      <c r="E58" s="225" t="s">
        <v>304</v>
      </c>
      <c r="F58" s="143">
        <v>100</v>
      </c>
      <c r="G58" s="294">
        <v>4935</v>
      </c>
      <c r="H58" s="295">
        <v>4990</v>
      </c>
      <c r="I58" s="365">
        <f>G58-H58</f>
        <v>-55</v>
      </c>
      <c r="J58" s="365">
        <f>$F58*I58</f>
        <v>-5500</v>
      </c>
      <c r="K58" s="365">
        <f>J58/1000000</f>
        <v>-5.4999999999999997E-3</v>
      </c>
      <c r="L58" s="294">
        <v>5566</v>
      </c>
      <c r="M58" s="295">
        <v>5475</v>
      </c>
      <c r="N58" s="365">
        <f>L58-M58</f>
        <v>91</v>
      </c>
      <c r="O58" s="365">
        <f>$F58*N58</f>
        <v>9100</v>
      </c>
      <c r="P58" s="365">
        <f>O58/1000000</f>
        <v>9.1000000000000004E-3</v>
      </c>
      <c r="Q58" s="388"/>
    </row>
    <row r="59" spans="1:23" s="418" customFormat="1" ht="22.5" customHeight="1">
      <c r="A59" s="136">
        <v>37</v>
      </c>
      <c r="B59" s="884" t="s">
        <v>192</v>
      </c>
      <c r="C59" s="138">
        <v>5269199</v>
      </c>
      <c r="D59" s="142" t="s">
        <v>12</v>
      </c>
      <c r="E59" s="225" t="s">
        <v>304</v>
      </c>
      <c r="F59" s="143">
        <v>100</v>
      </c>
      <c r="G59" s="806">
        <v>1213</v>
      </c>
      <c r="H59" s="807">
        <v>1213</v>
      </c>
      <c r="I59" s="366">
        <f>G59-H59</f>
        <v>0</v>
      </c>
      <c r="J59" s="366">
        <f>$F59*I59</f>
        <v>0</v>
      </c>
      <c r="K59" s="366">
        <f>J59/1000000</f>
        <v>0</v>
      </c>
      <c r="L59" s="806">
        <v>70842</v>
      </c>
      <c r="M59" s="807">
        <v>70842</v>
      </c>
      <c r="N59" s="366">
        <f>L59-M59</f>
        <v>0</v>
      </c>
      <c r="O59" s="366">
        <f>$F59*N59</f>
        <v>0</v>
      </c>
      <c r="P59" s="366">
        <f>O59/1000000</f>
        <v>0</v>
      </c>
      <c r="Q59" s="522"/>
    </row>
    <row r="60" spans="1:23" ht="19.5" customHeight="1">
      <c r="A60" s="136"/>
      <c r="B60" s="144" t="s">
        <v>163</v>
      </c>
      <c r="C60" s="138"/>
      <c r="D60" s="142"/>
      <c r="E60" s="139"/>
      <c r="F60" s="143"/>
      <c r="G60" s="294"/>
      <c r="H60" s="295"/>
      <c r="I60" s="365"/>
      <c r="J60" s="365"/>
      <c r="K60" s="365"/>
      <c r="L60" s="294"/>
      <c r="M60" s="295"/>
      <c r="N60" s="365"/>
      <c r="O60" s="365"/>
      <c r="P60" s="365"/>
      <c r="Q60" s="388"/>
    </row>
    <row r="61" spans="1:23" s="84" customFormat="1" ht="13.5" thickBot="1">
      <c r="A61" s="146">
        <v>38</v>
      </c>
      <c r="B61" s="382" t="s">
        <v>164</v>
      </c>
      <c r="C61" s="148">
        <v>4865151</v>
      </c>
      <c r="D61" s="654" t="s">
        <v>12</v>
      </c>
      <c r="E61" s="147" t="s">
        <v>304</v>
      </c>
      <c r="F61" s="154">
        <v>500</v>
      </c>
      <c r="G61" s="722">
        <v>21916</v>
      </c>
      <c r="H61" s="723">
        <v>21916</v>
      </c>
      <c r="I61" s="154">
        <f>G61-H61</f>
        <v>0</v>
      </c>
      <c r="J61" s="154">
        <f>$F61*I61</f>
        <v>0</v>
      </c>
      <c r="K61" s="154">
        <f>J61/1000000</f>
        <v>0</v>
      </c>
      <c r="L61" s="722">
        <v>5549</v>
      </c>
      <c r="M61" s="723">
        <v>5383</v>
      </c>
      <c r="N61" s="154">
        <f>L61-M61</f>
        <v>166</v>
      </c>
      <c r="O61" s="154">
        <f>$F61*N61</f>
        <v>83000</v>
      </c>
      <c r="P61" s="154">
        <f>O61/1000000</f>
        <v>8.3000000000000004E-2</v>
      </c>
      <c r="Q61" s="655"/>
    </row>
    <row r="62" spans="1:23" s="411" customFormat="1" ht="15.95" customHeight="1" thickTop="1" thickBot="1">
      <c r="A62" s="135"/>
      <c r="B62" s="818"/>
      <c r="C62" s="393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87"/>
      <c r="S62" s="227"/>
      <c r="T62" s="227"/>
      <c r="U62" s="414"/>
      <c r="V62" s="414"/>
      <c r="W62" s="414"/>
    </row>
    <row r="63" spans="1:23" ht="15.95" customHeight="1" thickTop="1">
      <c r="A63" s="427"/>
      <c r="B63" s="427"/>
      <c r="C63" s="427"/>
      <c r="D63" s="427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84"/>
      <c r="R63" s="84"/>
      <c r="S63" s="84"/>
      <c r="T63" s="84"/>
    </row>
    <row r="64" spans="1:23" ht="24" thickBot="1">
      <c r="A64" s="343" t="s">
        <v>322</v>
      </c>
      <c r="G64" s="411"/>
      <c r="H64" s="411"/>
      <c r="I64" s="42" t="s">
        <v>353</v>
      </c>
      <c r="J64" s="411"/>
      <c r="K64" s="411"/>
      <c r="L64" s="411"/>
      <c r="M64" s="411"/>
      <c r="N64" s="42" t="s">
        <v>354</v>
      </c>
      <c r="O64" s="411"/>
      <c r="P64" s="411"/>
      <c r="R64" s="84"/>
      <c r="S64" s="84"/>
      <c r="T64" s="84"/>
    </row>
    <row r="65" spans="1:20" ht="39.75" thickTop="1" thickBot="1">
      <c r="A65" s="428" t="s">
        <v>8</v>
      </c>
      <c r="B65" s="429" t="s">
        <v>9</v>
      </c>
      <c r="C65" s="430" t="s">
        <v>1</v>
      </c>
      <c r="D65" s="430" t="s">
        <v>2</v>
      </c>
      <c r="E65" s="430" t="s">
        <v>3</v>
      </c>
      <c r="F65" s="430" t="s">
        <v>10</v>
      </c>
      <c r="G65" s="428" t="str">
        <f>G5</f>
        <v>FINAL READING 30/06/2023</v>
      </c>
      <c r="H65" s="430" t="str">
        <f>H5</f>
        <v>INTIAL READING 01/06/2023</v>
      </c>
      <c r="I65" s="430" t="s">
        <v>4</v>
      </c>
      <c r="J65" s="430" t="s">
        <v>5</v>
      </c>
      <c r="K65" s="430" t="s">
        <v>6</v>
      </c>
      <c r="L65" s="428" t="str">
        <f>G65</f>
        <v>FINAL READING 30/06/2023</v>
      </c>
      <c r="M65" s="430" t="str">
        <f>H65</f>
        <v>INTIAL READING 01/06/2023</v>
      </c>
      <c r="N65" s="430" t="s">
        <v>4</v>
      </c>
      <c r="O65" s="430" t="s">
        <v>5</v>
      </c>
      <c r="P65" s="430" t="s">
        <v>6</v>
      </c>
      <c r="Q65" s="431" t="s">
        <v>269</v>
      </c>
      <c r="R65" s="84"/>
      <c r="S65" s="84"/>
      <c r="T65" s="84"/>
    </row>
    <row r="66" spans="1:20" ht="15.95" customHeight="1" thickTop="1">
      <c r="A66" s="432"/>
      <c r="B66" s="381" t="s">
        <v>348</v>
      </c>
      <c r="C66" s="433"/>
      <c r="D66" s="433"/>
      <c r="E66" s="433"/>
      <c r="F66" s="434"/>
      <c r="G66" s="433"/>
      <c r="H66" s="433"/>
      <c r="I66" s="433"/>
      <c r="J66" s="433"/>
      <c r="K66" s="434"/>
      <c r="L66" s="433"/>
      <c r="M66" s="433"/>
      <c r="N66" s="433"/>
      <c r="O66" s="433"/>
      <c r="P66" s="433"/>
      <c r="Q66" s="435"/>
      <c r="R66" s="84"/>
      <c r="S66" s="84"/>
      <c r="T66" s="84"/>
    </row>
    <row r="67" spans="1:20" ht="15.95" customHeight="1">
      <c r="A67" s="136">
        <v>1</v>
      </c>
      <c r="B67" s="137" t="s">
        <v>394</v>
      </c>
      <c r="C67" s="138">
        <v>4864839</v>
      </c>
      <c r="D67" s="301" t="s">
        <v>12</v>
      </c>
      <c r="E67" s="283" t="s">
        <v>304</v>
      </c>
      <c r="F67" s="143">
        <v>-1000</v>
      </c>
      <c r="G67" s="294">
        <v>923</v>
      </c>
      <c r="H67" s="295">
        <v>878</v>
      </c>
      <c r="I67" s="366">
        <f>G67-H67</f>
        <v>45</v>
      </c>
      <c r="J67" s="366">
        <f>$F67*I67</f>
        <v>-45000</v>
      </c>
      <c r="K67" s="366">
        <f>J67/1000000</f>
        <v>-4.4999999999999998E-2</v>
      </c>
      <c r="L67" s="294">
        <v>999897</v>
      </c>
      <c r="M67" s="295">
        <v>999967</v>
      </c>
      <c r="N67" s="243">
        <f>L67-M67</f>
        <v>-70</v>
      </c>
      <c r="O67" s="243">
        <f>$F67*N67</f>
        <v>70000</v>
      </c>
      <c r="P67" s="243">
        <f>O67/1000000</f>
        <v>7.0000000000000007E-2</v>
      </c>
      <c r="Q67" s="396"/>
      <c r="R67" s="84"/>
      <c r="S67" s="84"/>
      <c r="T67" s="84"/>
    </row>
    <row r="68" spans="1:20" ht="15.95" customHeight="1">
      <c r="A68" s="136">
        <v>2</v>
      </c>
      <c r="B68" s="137" t="s">
        <v>397</v>
      </c>
      <c r="C68" s="138">
        <v>4864872</v>
      </c>
      <c r="D68" s="301" t="s">
        <v>12</v>
      </c>
      <c r="E68" s="283" t="s">
        <v>304</v>
      </c>
      <c r="F68" s="143">
        <v>-1000</v>
      </c>
      <c r="G68" s="294">
        <v>997070</v>
      </c>
      <c r="H68" s="295">
        <v>997077</v>
      </c>
      <c r="I68" s="243">
        <f>G68-H68</f>
        <v>-7</v>
      </c>
      <c r="J68" s="243">
        <f>$F68*I68</f>
        <v>7000</v>
      </c>
      <c r="K68" s="243">
        <f>J68/1000000</f>
        <v>7.0000000000000001E-3</v>
      </c>
      <c r="L68" s="294">
        <v>999820</v>
      </c>
      <c r="M68" s="295">
        <v>999914</v>
      </c>
      <c r="N68" s="243">
        <f>L68-M68</f>
        <v>-94</v>
      </c>
      <c r="O68" s="243">
        <f>$F68*N68</f>
        <v>94000</v>
      </c>
      <c r="P68" s="243">
        <f>O68/1000000</f>
        <v>9.4E-2</v>
      </c>
      <c r="Q68" s="396"/>
      <c r="R68" s="84"/>
      <c r="S68" s="84"/>
      <c r="T68" s="84"/>
    </row>
    <row r="69" spans="1:20" ht="15.95" customHeight="1">
      <c r="A69" s="436"/>
      <c r="B69" s="273" t="s">
        <v>319</v>
      </c>
      <c r="C69" s="290"/>
      <c r="D69" s="301"/>
      <c r="E69" s="283"/>
      <c r="F69" s="143"/>
      <c r="G69" s="294"/>
      <c r="H69" s="295"/>
      <c r="I69" s="140"/>
      <c r="J69" s="140"/>
      <c r="K69" s="140"/>
      <c r="L69" s="294"/>
      <c r="M69" s="295"/>
      <c r="N69" s="140"/>
      <c r="O69" s="140"/>
      <c r="P69" s="140"/>
      <c r="Q69" s="396"/>
      <c r="R69" s="84"/>
      <c r="S69" s="84"/>
      <c r="T69" s="84"/>
    </row>
    <row r="70" spans="1:20" ht="15.95" customHeight="1">
      <c r="A70" s="136">
        <v>3</v>
      </c>
      <c r="B70" s="137" t="s">
        <v>320</v>
      </c>
      <c r="C70" s="138">
        <v>4865072</v>
      </c>
      <c r="D70" s="301" t="s">
        <v>12</v>
      </c>
      <c r="E70" s="283" t="s">
        <v>304</v>
      </c>
      <c r="F70" s="138">
        <v>-100</v>
      </c>
      <c r="G70" s="294">
        <v>999994</v>
      </c>
      <c r="H70" s="295">
        <v>999990</v>
      </c>
      <c r="I70" s="243">
        <f>G70-H70</f>
        <v>4</v>
      </c>
      <c r="J70" s="243">
        <f>$F70*I70</f>
        <v>-400</v>
      </c>
      <c r="K70" s="243">
        <f>J70/1000000</f>
        <v>-4.0000000000000002E-4</v>
      </c>
      <c r="L70" s="294">
        <v>999777</v>
      </c>
      <c r="M70" s="295">
        <v>999635</v>
      </c>
      <c r="N70" s="243">
        <f>L70-M70</f>
        <v>142</v>
      </c>
      <c r="O70" s="243">
        <f>$F70*N70</f>
        <v>-14200</v>
      </c>
      <c r="P70" s="243">
        <f>O70/1000000</f>
        <v>-1.4200000000000001E-2</v>
      </c>
      <c r="Q70" s="396"/>
      <c r="R70" s="84"/>
      <c r="S70" s="84"/>
      <c r="T70" s="84"/>
    </row>
    <row r="71" spans="1:20" s="411" customFormat="1" ht="15.95" customHeight="1">
      <c r="A71" s="136">
        <v>4</v>
      </c>
      <c r="B71" s="137" t="s">
        <v>321</v>
      </c>
      <c r="C71" s="138">
        <v>4865066</v>
      </c>
      <c r="D71" s="301" t="s">
        <v>12</v>
      </c>
      <c r="E71" s="283" t="s">
        <v>304</v>
      </c>
      <c r="F71" s="881">
        <v>-200</v>
      </c>
      <c r="G71" s="294">
        <v>22</v>
      </c>
      <c r="H71" s="295">
        <v>18</v>
      </c>
      <c r="I71" s="243">
        <f>G71-H71</f>
        <v>4</v>
      </c>
      <c r="J71" s="243">
        <f>$F71*I71</f>
        <v>-800</v>
      </c>
      <c r="K71" s="243">
        <f>J71/1000000</f>
        <v>-8.0000000000000004E-4</v>
      </c>
      <c r="L71" s="294">
        <v>81</v>
      </c>
      <c r="M71" s="295">
        <v>57</v>
      </c>
      <c r="N71" s="243">
        <f>L71-M71</f>
        <v>24</v>
      </c>
      <c r="O71" s="243">
        <f>$F71*N71</f>
        <v>-4800</v>
      </c>
      <c r="P71" s="243">
        <f>O71/1000000</f>
        <v>-4.7999999999999996E-3</v>
      </c>
      <c r="Q71" s="396"/>
      <c r="R71" s="87"/>
      <c r="S71" s="87"/>
      <c r="T71" s="87"/>
    </row>
    <row r="72" spans="1:20" ht="15.95" customHeight="1" thickBot="1">
      <c r="A72" s="146"/>
      <c r="B72" s="382"/>
      <c r="C72" s="148"/>
      <c r="D72" s="654"/>
      <c r="E72" s="147"/>
      <c r="F72" s="154"/>
      <c r="G72" s="722"/>
      <c r="H72" s="723"/>
      <c r="I72" s="154"/>
      <c r="J72" s="154"/>
      <c r="K72" s="154"/>
      <c r="L72" s="722"/>
      <c r="M72" s="723"/>
      <c r="N72" s="154"/>
      <c r="O72" s="154"/>
      <c r="P72" s="154"/>
      <c r="Q72" s="655"/>
      <c r="R72" s="84"/>
      <c r="S72" s="84"/>
      <c r="T72" s="84"/>
    </row>
    <row r="73" spans="1:20" ht="25.5" customHeight="1" thickTop="1">
      <c r="A73" s="152" t="s">
        <v>296</v>
      </c>
      <c r="B73" s="418"/>
      <c r="C73" s="71"/>
      <c r="D73" s="418"/>
      <c r="E73" s="418"/>
      <c r="F73" s="418"/>
      <c r="G73" s="418"/>
      <c r="H73" s="418"/>
      <c r="I73" s="418"/>
      <c r="J73" s="418"/>
      <c r="K73" s="523">
        <f>SUM(K9:K62)+SUM(K67:K72)-K34</f>
        <v>-2.699533380000001</v>
      </c>
      <c r="L73" s="524"/>
      <c r="M73" s="524"/>
      <c r="N73" s="524"/>
      <c r="O73" s="524"/>
      <c r="P73" s="523">
        <f>SUM(P9:P62)+SUM(P67:P72)-P34</f>
        <v>2.1705819900000005</v>
      </c>
    </row>
    <row r="74" spans="1:20">
      <c r="A74" s="418"/>
      <c r="B74" s="418"/>
      <c r="C74" s="418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N74" s="418"/>
      <c r="O74" s="418"/>
      <c r="P74" s="418"/>
    </row>
    <row r="75" spans="1:20" ht="9.75" customHeight="1">
      <c r="A75" s="418"/>
      <c r="B75" s="418"/>
      <c r="C75" s="418"/>
      <c r="D75" s="418"/>
      <c r="E75" s="418"/>
      <c r="F75" s="418"/>
      <c r="G75" s="418"/>
      <c r="H75" s="418"/>
      <c r="I75" s="418"/>
      <c r="J75" s="418"/>
      <c r="K75" s="418"/>
      <c r="L75" s="418"/>
      <c r="M75" s="418"/>
      <c r="N75" s="418"/>
      <c r="O75" s="418"/>
      <c r="P75" s="418"/>
    </row>
    <row r="76" spans="1:20" hidden="1">
      <c r="A76" s="418"/>
      <c r="B76" s="418"/>
      <c r="C76" s="418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  <c r="O76" s="418"/>
      <c r="P76" s="418"/>
    </row>
    <row r="77" spans="1:20" ht="23.25" customHeight="1" thickBot="1">
      <c r="A77" s="418"/>
      <c r="B77" s="418"/>
      <c r="C77" s="525"/>
      <c r="D77" s="418"/>
      <c r="E77" s="418"/>
      <c r="F77" s="418"/>
      <c r="G77" s="418"/>
      <c r="H77" s="418"/>
      <c r="I77" s="418"/>
      <c r="J77" s="526"/>
      <c r="K77" s="474" t="s">
        <v>297</v>
      </c>
      <c r="L77" s="418"/>
      <c r="M77" s="418"/>
      <c r="N77" s="418"/>
      <c r="O77" s="418"/>
      <c r="P77" s="474" t="s">
        <v>298</v>
      </c>
    </row>
    <row r="78" spans="1:20" ht="20.25">
      <c r="A78" s="527"/>
      <c r="B78" s="528"/>
      <c r="C78" s="152"/>
      <c r="D78" s="462"/>
      <c r="E78" s="462"/>
      <c r="F78" s="462"/>
      <c r="G78" s="462"/>
      <c r="H78" s="462"/>
      <c r="I78" s="462"/>
      <c r="J78" s="529"/>
      <c r="K78" s="528"/>
      <c r="L78" s="528"/>
      <c r="M78" s="528"/>
      <c r="N78" s="528"/>
      <c r="O78" s="528"/>
      <c r="P78" s="528"/>
      <c r="Q78" s="463"/>
    </row>
    <row r="79" spans="1:20" ht="20.25">
      <c r="A79" s="214"/>
      <c r="B79" s="152" t="s">
        <v>294</v>
      </c>
      <c r="C79" s="152"/>
      <c r="D79" s="530"/>
      <c r="E79" s="530"/>
      <c r="F79" s="530"/>
      <c r="G79" s="530"/>
      <c r="H79" s="530"/>
      <c r="I79" s="530"/>
      <c r="J79" s="530"/>
      <c r="K79" s="531">
        <f>K73</f>
        <v>-2.699533380000001</v>
      </c>
      <c r="L79" s="532"/>
      <c r="M79" s="532"/>
      <c r="N79" s="532"/>
      <c r="O79" s="532"/>
      <c r="P79" s="531">
        <f>P73</f>
        <v>2.1705819900000005</v>
      </c>
      <c r="Q79" s="464"/>
    </row>
    <row r="80" spans="1:20" ht="20.25">
      <c r="A80" s="214"/>
      <c r="B80" s="152"/>
      <c r="C80" s="152"/>
      <c r="D80" s="530"/>
      <c r="E80" s="530"/>
      <c r="F80" s="530"/>
      <c r="G80" s="530"/>
      <c r="H80" s="530"/>
      <c r="I80" s="533"/>
      <c r="J80" s="53"/>
      <c r="K80" s="518"/>
      <c r="L80" s="518"/>
      <c r="M80" s="518"/>
      <c r="N80" s="518"/>
      <c r="O80" s="518"/>
      <c r="P80" s="518"/>
      <c r="Q80" s="464"/>
    </row>
    <row r="81" spans="1:17" ht="20.25">
      <c r="A81" s="214"/>
      <c r="B81" s="152" t="s">
        <v>287</v>
      </c>
      <c r="C81" s="152"/>
      <c r="D81" s="530"/>
      <c r="E81" s="530"/>
      <c r="F81" s="530"/>
      <c r="G81" s="530"/>
      <c r="H81" s="530"/>
      <c r="I81" s="530"/>
      <c r="J81" s="530"/>
      <c r="K81" s="531">
        <f>'STEPPED UP GENCO'!K75</f>
        <v>-0.48319360000000006</v>
      </c>
      <c r="L81" s="531"/>
      <c r="M81" s="531"/>
      <c r="N81" s="531"/>
      <c r="O81" s="531"/>
      <c r="P81" s="531">
        <f>'STEPPED UP GENCO'!P75</f>
        <v>7.7344018E-2</v>
      </c>
      <c r="Q81" s="464"/>
    </row>
    <row r="82" spans="1:17" ht="20.25">
      <c r="A82" s="214"/>
      <c r="B82" s="152"/>
      <c r="C82" s="152"/>
      <c r="D82" s="534"/>
      <c r="E82" s="534"/>
      <c r="F82" s="534"/>
      <c r="G82" s="534"/>
      <c r="H82" s="534"/>
      <c r="I82" s="535"/>
      <c r="J82" s="536"/>
      <c r="K82" s="411"/>
      <c r="L82" s="411"/>
      <c r="M82" s="411"/>
      <c r="N82" s="411"/>
      <c r="O82" s="411"/>
      <c r="P82" s="411"/>
      <c r="Q82" s="464"/>
    </row>
    <row r="83" spans="1:17" ht="20.25">
      <c r="A83" s="214"/>
      <c r="B83" s="152" t="s">
        <v>295</v>
      </c>
      <c r="C83" s="152"/>
      <c r="D83" s="411"/>
      <c r="E83" s="411"/>
      <c r="F83" s="411"/>
      <c r="G83" s="411"/>
      <c r="H83" s="411"/>
      <c r="I83" s="411"/>
      <c r="J83" s="411"/>
      <c r="K83" s="256">
        <f>SUM(K79:K82)</f>
        <v>-3.1827269800000009</v>
      </c>
      <c r="L83" s="411"/>
      <c r="M83" s="411"/>
      <c r="N83" s="411"/>
      <c r="O83" s="411"/>
      <c r="P83" s="537">
        <f>SUM(P79:P82)</f>
        <v>2.2479260080000003</v>
      </c>
      <c r="Q83" s="464"/>
    </row>
    <row r="84" spans="1:17" ht="20.25">
      <c r="A84" s="488"/>
      <c r="B84" s="411"/>
      <c r="C84" s="152"/>
      <c r="D84" s="411"/>
      <c r="E84" s="411"/>
      <c r="F84" s="411"/>
      <c r="G84" s="411"/>
      <c r="H84" s="411"/>
      <c r="I84" s="411"/>
      <c r="J84" s="411"/>
      <c r="K84" s="411"/>
      <c r="L84" s="411"/>
      <c r="M84" s="411"/>
      <c r="N84" s="411"/>
      <c r="O84" s="411"/>
      <c r="P84" s="411"/>
      <c r="Q84" s="464"/>
    </row>
    <row r="85" spans="1:17" ht="13.5" thickBot="1">
      <c r="A85" s="489"/>
      <c r="B85" s="465"/>
      <c r="C85" s="465"/>
      <c r="D85" s="465"/>
      <c r="E85" s="465"/>
      <c r="F85" s="465"/>
      <c r="G85" s="465"/>
      <c r="H85" s="465"/>
      <c r="I85" s="465"/>
      <c r="J85" s="465"/>
      <c r="K85" s="465"/>
      <c r="L85" s="465"/>
      <c r="M85" s="465"/>
      <c r="N85" s="465"/>
      <c r="O85" s="465"/>
      <c r="P85" s="465"/>
      <c r="Q85" s="466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0" orientation="landscape" r:id="rId1"/>
  <headerFooter alignWithMargins="0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4"/>
  <sheetViews>
    <sheetView view="pageBreakPreview" topLeftCell="A17" zoomScale="70" zoomScaleNormal="70" zoomScaleSheetLayoutView="70" workbookViewId="0">
      <selection activeCell="N42" sqref="N42"/>
    </sheetView>
  </sheetViews>
  <sheetFormatPr defaultRowHeight="12.75"/>
  <cols>
    <col min="1" max="1" width="4.7109375" style="384" customWidth="1"/>
    <col min="2" max="2" width="26.7109375" style="384" customWidth="1"/>
    <col min="3" max="3" width="18.5703125" style="384" customWidth="1"/>
    <col min="4" max="4" width="12.85546875" style="384" customWidth="1"/>
    <col min="5" max="5" width="22.140625" style="384" customWidth="1"/>
    <col min="6" max="6" width="14.42578125" style="384" customWidth="1"/>
    <col min="7" max="7" width="15.5703125" style="384" customWidth="1"/>
    <col min="8" max="8" width="15.28515625" style="384" customWidth="1"/>
    <col min="9" max="9" width="15" style="384" customWidth="1"/>
    <col min="10" max="10" width="16.7109375" style="384" customWidth="1"/>
    <col min="11" max="11" width="16.5703125" style="384" customWidth="1"/>
    <col min="12" max="12" width="17.140625" style="384" customWidth="1"/>
    <col min="13" max="13" width="14.7109375" style="384" customWidth="1"/>
    <col min="14" max="14" width="15.7109375" style="384" customWidth="1"/>
    <col min="15" max="15" width="18.28515625" style="384" customWidth="1"/>
    <col min="16" max="16" width="17.140625" style="384" customWidth="1"/>
    <col min="17" max="17" width="22" style="384" customWidth="1"/>
    <col min="18" max="16384" width="9.140625" style="384"/>
  </cols>
  <sheetData>
    <row r="1" spans="1:17" ht="26.25" customHeight="1">
      <c r="A1" s="1" t="s">
        <v>213</v>
      </c>
    </row>
    <row r="2" spans="1:17" ht="23.25" customHeight="1">
      <c r="A2" s="2" t="s">
        <v>214</v>
      </c>
      <c r="P2" s="538" t="str">
        <f>NDPL!Q1</f>
        <v>JUNE-2023</v>
      </c>
      <c r="Q2" s="538"/>
    </row>
    <row r="3" spans="1:17" ht="23.25">
      <c r="A3" s="158" t="s">
        <v>195</v>
      </c>
    </row>
    <row r="4" spans="1:17" ht="24" thickBot="1">
      <c r="A4" s="3"/>
      <c r="G4" s="411"/>
      <c r="H4" s="411"/>
      <c r="I4" s="42" t="s">
        <v>353</v>
      </c>
      <c r="J4" s="411"/>
      <c r="K4" s="411"/>
      <c r="L4" s="411"/>
      <c r="M4" s="411"/>
      <c r="N4" s="42" t="s">
        <v>354</v>
      </c>
      <c r="O4" s="411"/>
      <c r="P4" s="411"/>
    </row>
    <row r="5" spans="1:17" ht="51.75" customHeight="1" thickTop="1" thickBot="1">
      <c r="A5" s="428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tr">
        <f>NDPL!G5</f>
        <v>FINAL READING 30/06/2023</v>
      </c>
      <c r="H5" s="430" t="str">
        <f>NDPL!H5</f>
        <v>INTIAL READING 01/06/2023</v>
      </c>
      <c r="I5" s="430" t="s">
        <v>4</v>
      </c>
      <c r="J5" s="430" t="s">
        <v>5</v>
      </c>
      <c r="K5" s="430" t="s">
        <v>6</v>
      </c>
      <c r="L5" s="428" t="str">
        <f>NDPL!G5</f>
        <v>FINAL READING 30/06/2023</v>
      </c>
      <c r="M5" s="430" t="str">
        <f>NDPL!H5</f>
        <v>INTIAL READING 01/06/2023</v>
      </c>
      <c r="N5" s="430" t="s">
        <v>4</v>
      </c>
      <c r="O5" s="430" t="s">
        <v>5</v>
      </c>
      <c r="P5" s="430" t="s">
        <v>6</v>
      </c>
      <c r="Q5" s="431" t="s">
        <v>269</v>
      </c>
    </row>
    <row r="6" spans="1:17" ht="14.25" thickTop="1" thickBot="1"/>
    <row r="7" spans="1:17" ht="24" customHeight="1" thickTop="1">
      <c r="A7" s="360" t="s">
        <v>208</v>
      </c>
      <c r="B7" s="54"/>
      <c r="C7" s="55"/>
      <c r="D7" s="55"/>
      <c r="E7" s="55"/>
      <c r="F7" s="55"/>
      <c r="G7" s="517"/>
      <c r="H7" s="515"/>
      <c r="I7" s="515"/>
      <c r="J7" s="515"/>
      <c r="K7" s="539"/>
      <c r="L7" s="540"/>
      <c r="M7" s="420"/>
      <c r="N7" s="515"/>
      <c r="O7" s="515"/>
      <c r="P7" s="541"/>
      <c r="Q7" s="451"/>
    </row>
    <row r="8" spans="1:17" ht="24" customHeight="1">
      <c r="A8" s="542" t="s">
        <v>196</v>
      </c>
      <c r="B8" s="81"/>
      <c r="C8" s="81"/>
      <c r="D8" s="81"/>
      <c r="E8" s="81"/>
      <c r="F8" s="81"/>
      <c r="G8" s="93"/>
      <c r="H8" s="518"/>
      <c r="I8" s="345"/>
      <c r="J8" s="345"/>
      <c r="K8" s="543"/>
      <c r="L8" s="346"/>
      <c r="M8" s="345"/>
      <c r="N8" s="345"/>
      <c r="O8" s="345"/>
      <c r="P8" s="544"/>
      <c r="Q8" s="388"/>
    </row>
    <row r="9" spans="1:17" ht="24" customHeight="1">
      <c r="A9" s="545" t="s">
        <v>197</v>
      </c>
      <c r="B9" s="81"/>
      <c r="C9" s="81"/>
      <c r="D9" s="81"/>
      <c r="E9" s="81"/>
      <c r="F9" s="81"/>
      <c r="G9" s="93"/>
      <c r="H9" s="518"/>
      <c r="I9" s="345"/>
      <c r="J9" s="345"/>
      <c r="K9" s="543"/>
      <c r="L9" s="346"/>
      <c r="M9" s="345"/>
      <c r="N9" s="345"/>
      <c r="O9" s="345"/>
      <c r="P9" s="544"/>
      <c r="Q9" s="388"/>
    </row>
    <row r="10" spans="1:17" ht="24" customHeight="1">
      <c r="A10" s="233">
        <v>1</v>
      </c>
      <c r="B10" s="235" t="s">
        <v>210</v>
      </c>
      <c r="C10" s="359">
        <v>5128430</v>
      </c>
      <c r="D10" s="237" t="s">
        <v>12</v>
      </c>
      <c r="E10" s="236" t="s">
        <v>304</v>
      </c>
      <c r="F10" s="237">
        <v>200</v>
      </c>
      <c r="G10" s="294">
        <v>4281</v>
      </c>
      <c r="H10" s="295">
        <v>4281</v>
      </c>
      <c r="I10" s="278">
        <f t="shared" ref="I10:I15" si="0">G10-H10</f>
        <v>0</v>
      </c>
      <c r="J10" s="278">
        <f t="shared" ref="J10:J15" si="1">$F10*I10</f>
        <v>0</v>
      </c>
      <c r="K10" s="278">
        <f t="shared" ref="K10:K15" si="2">J10/1000000</f>
        <v>0</v>
      </c>
      <c r="L10" s="294">
        <v>80420</v>
      </c>
      <c r="M10" s="295">
        <v>80420</v>
      </c>
      <c r="N10" s="278">
        <f t="shared" ref="N10:N15" si="3">L10-M10</f>
        <v>0</v>
      </c>
      <c r="O10" s="278">
        <f t="shared" ref="O10:O15" si="4">$F10*N10</f>
        <v>0</v>
      </c>
      <c r="P10" s="278">
        <f t="shared" ref="P10:P15" si="5">O10/1000000</f>
        <v>0</v>
      </c>
      <c r="Q10" s="388"/>
    </row>
    <row r="11" spans="1:17" ht="24" customHeight="1">
      <c r="A11" s="233">
        <v>2</v>
      </c>
      <c r="B11" s="235" t="s">
        <v>211</v>
      </c>
      <c r="C11" s="359">
        <v>4864819</v>
      </c>
      <c r="D11" s="237" t="s">
        <v>12</v>
      </c>
      <c r="E11" s="236" t="s">
        <v>304</v>
      </c>
      <c r="F11" s="237">
        <v>160</v>
      </c>
      <c r="G11" s="294">
        <v>999495</v>
      </c>
      <c r="H11" s="295">
        <v>999495</v>
      </c>
      <c r="I11" s="278">
        <f t="shared" si="0"/>
        <v>0</v>
      </c>
      <c r="J11" s="278">
        <f t="shared" si="1"/>
        <v>0</v>
      </c>
      <c r="K11" s="278">
        <f t="shared" si="2"/>
        <v>0</v>
      </c>
      <c r="L11" s="294">
        <v>32932</v>
      </c>
      <c r="M11" s="295">
        <v>32479</v>
      </c>
      <c r="N11" s="278">
        <f t="shared" si="3"/>
        <v>453</v>
      </c>
      <c r="O11" s="278">
        <f t="shared" si="4"/>
        <v>72480</v>
      </c>
      <c r="P11" s="278">
        <f t="shared" si="5"/>
        <v>7.2480000000000003E-2</v>
      </c>
      <c r="Q11" s="388"/>
    </row>
    <row r="12" spans="1:17" ht="24" customHeight="1">
      <c r="A12" s="233">
        <v>3</v>
      </c>
      <c r="B12" s="235" t="s">
        <v>198</v>
      </c>
      <c r="C12" s="359">
        <v>4864815</v>
      </c>
      <c r="D12" s="237" t="s">
        <v>12</v>
      </c>
      <c r="E12" s="236" t="s">
        <v>304</v>
      </c>
      <c r="F12" s="237">
        <v>200</v>
      </c>
      <c r="G12" s="294">
        <v>999908</v>
      </c>
      <c r="H12" s="295">
        <v>999908</v>
      </c>
      <c r="I12" s="278">
        <f t="shared" si="0"/>
        <v>0</v>
      </c>
      <c r="J12" s="278">
        <f t="shared" si="1"/>
        <v>0</v>
      </c>
      <c r="K12" s="278">
        <f t="shared" si="2"/>
        <v>0</v>
      </c>
      <c r="L12" s="294">
        <v>2323</v>
      </c>
      <c r="M12" s="295">
        <v>2383</v>
      </c>
      <c r="N12" s="278">
        <f t="shared" si="3"/>
        <v>-60</v>
      </c>
      <c r="O12" s="278">
        <f t="shared" si="4"/>
        <v>-12000</v>
      </c>
      <c r="P12" s="278">
        <f t="shared" si="5"/>
        <v>-1.2E-2</v>
      </c>
      <c r="Q12" s="388"/>
    </row>
    <row r="13" spans="1:17" ht="24" customHeight="1">
      <c r="A13" s="233">
        <v>4</v>
      </c>
      <c r="B13" s="235" t="s">
        <v>199</v>
      </c>
      <c r="C13" s="359">
        <v>4864918</v>
      </c>
      <c r="D13" s="237" t="s">
        <v>12</v>
      </c>
      <c r="E13" s="236" t="s">
        <v>304</v>
      </c>
      <c r="F13" s="237">
        <v>400</v>
      </c>
      <c r="G13" s="294">
        <v>999873</v>
      </c>
      <c r="H13" s="295">
        <v>999873</v>
      </c>
      <c r="I13" s="278">
        <f t="shared" si="0"/>
        <v>0</v>
      </c>
      <c r="J13" s="278">
        <f t="shared" si="1"/>
        <v>0</v>
      </c>
      <c r="K13" s="278">
        <f t="shared" si="2"/>
        <v>0</v>
      </c>
      <c r="L13" s="294">
        <v>19958</v>
      </c>
      <c r="M13" s="295">
        <v>19434</v>
      </c>
      <c r="N13" s="278">
        <f t="shared" si="3"/>
        <v>524</v>
      </c>
      <c r="O13" s="278">
        <f t="shared" si="4"/>
        <v>209600</v>
      </c>
      <c r="P13" s="278">
        <f t="shared" si="5"/>
        <v>0.20960000000000001</v>
      </c>
      <c r="Q13" s="388"/>
    </row>
    <row r="14" spans="1:17" ht="24" customHeight="1">
      <c r="A14" s="233">
        <v>5</v>
      </c>
      <c r="B14" s="235" t="s">
        <v>362</v>
      </c>
      <c r="C14" s="359">
        <v>4864894</v>
      </c>
      <c r="D14" s="237" t="s">
        <v>12</v>
      </c>
      <c r="E14" s="236" t="s">
        <v>304</v>
      </c>
      <c r="F14" s="237">
        <v>800</v>
      </c>
      <c r="G14" s="294">
        <v>999301</v>
      </c>
      <c r="H14" s="295">
        <v>999301</v>
      </c>
      <c r="I14" s="278">
        <f t="shared" si="0"/>
        <v>0</v>
      </c>
      <c r="J14" s="278">
        <f t="shared" si="1"/>
        <v>0</v>
      </c>
      <c r="K14" s="278">
        <f t="shared" si="2"/>
        <v>0</v>
      </c>
      <c r="L14" s="294">
        <v>740</v>
      </c>
      <c r="M14" s="295">
        <v>765</v>
      </c>
      <c r="N14" s="278">
        <f t="shared" si="3"/>
        <v>-25</v>
      </c>
      <c r="O14" s="278">
        <f t="shared" si="4"/>
        <v>-20000</v>
      </c>
      <c r="P14" s="278">
        <f t="shared" si="5"/>
        <v>-0.02</v>
      </c>
      <c r="Q14" s="388"/>
    </row>
    <row r="15" spans="1:17" ht="24" customHeight="1">
      <c r="A15" s="233">
        <v>6</v>
      </c>
      <c r="B15" s="235" t="s">
        <v>361</v>
      </c>
      <c r="C15" s="359">
        <v>5128425</v>
      </c>
      <c r="D15" s="237" t="s">
        <v>12</v>
      </c>
      <c r="E15" s="236" t="s">
        <v>304</v>
      </c>
      <c r="F15" s="237">
        <v>400</v>
      </c>
      <c r="G15" s="294">
        <v>2327</v>
      </c>
      <c r="H15" s="295">
        <v>2327</v>
      </c>
      <c r="I15" s="278">
        <f t="shared" si="0"/>
        <v>0</v>
      </c>
      <c r="J15" s="278">
        <f t="shared" si="1"/>
        <v>0</v>
      </c>
      <c r="K15" s="278">
        <f t="shared" si="2"/>
        <v>0</v>
      </c>
      <c r="L15" s="294">
        <v>6786</v>
      </c>
      <c r="M15" s="295">
        <v>6763</v>
      </c>
      <c r="N15" s="278">
        <f t="shared" si="3"/>
        <v>23</v>
      </c>
      <c r="O15" s="278">
        <f t="shared" si="4"/>
        <v>9200</v>
      </c>
      <c r="P15" s="278">
        <f t="shared" si="5"/>
        <v>9.1999999999999998E-3</v>
      </c>
      <c r="Q15" s="388"/>
    </row>
    <row r="16" spans="1:17" ht="24" customHeight="1">
      <c r="A16" s="546" t="s">
        <v>200</v>
      </c>
      <c r="B16" s="235"/>
      <c r="C16" s="359"/>
      <c r="D16" s="237"/>
      <c r="E16" s="235"/>
      <c r="F16" s="237"/>
      <c r="G16" s="294"/>
      <c r="H16" s="295"/>
      <c r="I16" s="278"/>
      <c r="J16" s="278"/>
      <c r="K16" s="278"/>
      <c r="L16" s="294"/>
      <c r="M16" s="295"/>
      <c r="N16" s="278"/>
      <c r="O16" s="278"/>
      <c r="P16" s="278"/>
      <c r="Q16" s="388"/>
    </row>
    <row r="17" spans="1:17" ht="24" customHeight="1">
      <c r="A17" s="233">
        <v>7</v>
      </c>
      <c r="B17" s="235" t="s">
        <v>212</v>
      </c>
      <c r="C17" s="359">
        <v>4865164</v>
      </c>
      <c r="D17" s="237" t="s">
        <v>12</v>
      </c>
      <c r="E17" s="236" t="s">
        <v>304</v>
      </c>
      <c r="F17" s="237">
        <v>666.66700000000003</v>
      </c>
      <c r="G17" s="294">
        <v>999811</v>
      </c>
      <c r="H17" s="295">
        <v>999811</v>
      </c>
      <c r="I17" s="278">
        <f>G17-H17</f>
        <v>0</v>
      </c>
      <c r="J17" s="278">
        <f>$F17*I17</f>
        <v>0</v>
      </c>
      <c r="K17" s="278">
        <f>J17/1000000</f>
        <v>0</v>
      </c>
      <c r="L17" s="294">
        <v>292</v>
      </c>
      <c r="M17" s="295">
        <v>233</v>
      </c>
      <c r="N17" s="278">
        <f>L17-M17</f>
        <v>59</v>
      </c>
      <c r="O17" s="278">
        <f>$F17*N17</f>
        <v>39333.353000000003</v>
      </c>
      <c r="P17" s="278">
        <f>O17/1000000</f>
        <v>3.9333353000000001E-2</v>
      </c>
      <c r="Q17" s="388"/>
    </row>
    <row r="18" spans="1:17" ht="24" customHeight="1">
      <c r="A18" s="233">
        <v>8</v>
      </c>
      <c r="B18" s="235" t="s">
        <v>211</v>
      </c>
      <c r="C18" s="359">
        <v>4864845</v>
      </c>
      <c r="D18" s="237" t="s">
        <v>12</v>
      </c>
      <c r="E18" s="236" t="s">
        <v>304</v>
      </c>
      <c r="F18" s="237">
        <v>1000</v>
      </c>
      <c r="G18" s="294">
        <v>1130</v>
      </c>
      <c r="H18" s="295">
        <v>1130</v>
      </c>
      <c r="I18" s="278">
        <f>G18-H18</f>
        <v>0</v>
      </c>
      <c r="J18" s="278">
        <f>$F18*I18</f>
        <v>0</v>
      </c>
      <c r="K18" s="278">
        <f>J18/1000000</f>
        <v>0</v>
      </c>
      <c r="L18" s="294">
        <v>355</v>
      </c>
      <c r="M18" s="295">
        <v>253</v>
      </c>
      <c r="N18" s="278">
        <f>L18-M18</f>
        <v>102</v>
      </c>
      <c r="O18" s="278">
        <f>$F18*N18</f>
        <v>102000</v>
      </c>
      <c r="P18" s="278">
        <f>O18/1000000</f>
        <v>0.10199999999999999</v>
      </c>
      <c r="Q18" s="388"/>
    </row>
    <row r="19" spans="1:17" ht="24" customHeight="1">
      <c r="A19" s="233"/>
      <c r="B19" s="235"/>
      <c r="C19" s="359"/>
      <c r="D19" s="237"/>
      <c r="E19" s="236"/>
      <c r="F19" s="237"/>
      <c r="G19" s="294"/>
      <c r="H19" s="295"/>
      <c r="I19" s="278"/>
      <c r="J19" s="278"/>
      <c r="K19" s="278"/>
      <c r="L19" s="294"/>
      <c r="M19" s="295"/>
      <c r="N19" s="278"/>
      <c r="O19" s="278"/>
      <c r="P19" s="278"/>
      <c r="Q19" s="388"/>
    </row>
    <row r="20" spans="1:17" ht="24" customHeight="1">
      <c r="A20" s="234"/>
      <c r="B20" s="547" t="s">
        <v>207</v>
      </c>
      <c r="C20" s="548"/>
      <c r="D20" s="237"/>
      <c r="E20" s="235"/>
      <c r="F20" s="251"/>
      <c r="G20" s="294"/>
      <c r="H20" s="295"/>
      <c r="I20" s="278"/>
      <c r="J20" s="278"/>
      <c r="K20" s="497">
        <f>SUM(K10:K18)</f>
        <v>0</v>
      </c>
      <c r="L20" s="294"/>
      <c r="M20" s="295"/>
      <c r="N20" s="278"/>
      <c r="O20" s="278"/>
      <c r="P20" s="497">
        <f>SUM(P10:P19)</f>
        <v>0.40061335299999995</v>
      </c>
      <c r="Q20" s="388"/>
    </row>
    <row r="21" spans="1:17" ht="24" customHeight="1">
      <c r="A21" s="234"/>
      <c r="B21" s="129"/>
      <c r="C21" s="548"/>
      <c r="D21" s="237"/>
      <c r="E21" s="235"/>
      <c r="F21" s="251"/>
      <c r="G21" s="294"/>
      <c r="H21" s="295"/>
      <c r="I21" s="278"/>
      <c r="J21" s="278"/>
      <c r="K21" s="278"/>
      <c r="L21" s="294"/>
      <c r="M21" s="295"/>
      <c r="N21" s="278"/>
      <c r="O21" s="278"/>
      <c r="P21" s="278"/>
      <c r="Q21" s="388"/>
    </row>
    <row r="22" spans="1:17" ht="24" customHeight="1">
      <c r="A22" s="546" t="s">
        <v>201</v>
      </c>
      <c r="B22" s="81"/>
      <c r="C22" s="550"/>
      <c r="D22" s="251"/>
      <c r="E22" s="81"/>
      <c r="F22" s="251"/>
      <c r="G22" s="294"/>
      <c r="H22" s="295"/>
      <c r="I22" s="278"/>
      <c r="J22" s="278"/>
      <c r="K22" s="278"/>
      <c r="L22" s="294"/>
      <c r="M22" s="295"/>
      <c r="N22" s="278"/>
      <c r="O22" s="278"/>
      <c r="P22" s="278"/>
      <c r="Q22" s="388"/>
    </row>
    <row r="23" spans="1:17" ht="24" customHeight="1">
      <c r="A23" s="234"/>
      <c r="B23" s="81"/>
      <c r="C23" s="550"/>
      <c r="D23" s="251"/>
      <c r="E23" s="81"/>
      <c r="F23" s="251"/>
      <c r="G23" s="294"/>
      <c r="H23" s="295"/>
      <c r="I23" s="278"/>
      <c r="J23" s="278"/>
      <c r="K23" s="278"/>
      <c r="L23" s="294"/>
      <c r="M23" s="295"/>
      <c r="N23" s="278"/>
      <c r="O23" s="278"/>
      <c r="P23" s="278"/>
      <c r="Q23" s="388"/>
    </row>
    <row r="24" spans="1:17" ht="24" customHeight="1">
      <c r="A24" s="233">
        <v>9</v>
      </c>
      <c r="B24" s="81" t="s">
        <v>202</v>
      </c>
      <c r="C24" s="359">
        <v>4902594</v>
      </c>
      <c r="D24" s="251" t="s">
        <v>12</v>
      </c>
      <c r="E24" s="236" t="s">
        <v>304</v>
      </c>
      <c r="F24" s="237">
        <v>500</v>
      </c>
      <c r="G24" s="294">
        <v>25</v>
      </c>
      <c r="H24" s="295">
        <v>4</v>
      </c>
      <c r="I24" s="278">
        <f t="shared" ref="I24:I29" si="6">G24-H24</f>
        <v>21</v>
      </c>
      <c r="J24" s="278">
        <f t="shared" ref="J24:J29" si="7">$F24*I24</f>
        <v>10500</v>
      </c>
      <c r="K24" s="278">
        <f t="shared" ref="K24:K29" si="8">J24/1000000</f>
        <v>1.0500000000000001E-2</v>
      </c>
      <c r="L24" s="294">
        <v>263</v>
      </c>
      <c r="M24" s="295">
        <v>121</v>
      </c>
      <c r="N24" s="278">
        <f t="shared" ref="N24:N29" si="9">L24-M24</f>
        <v>142</v>
      </c>
      <c r="O24" s="278">
        <f t="shared" ref="O24:O29" si="10">$F24*N24</f>
        <v>71000</v>
      </c>
      <c r="P24" s="278">
        <f t="shared" ref="P24:P29" si="11">O24/1000000</f>
        <v>7.0999999999999994E-2</v>
      </c>
      <c r="Q24" s="629"/>
    </row>
    <row r="25" spans="1:17" ht="24" customHeight="1">
      <c r="A25" s="233">
        <v>10</v>
      </c>
      <c r="B25" s="81" t="s">
        <v>203</v>
      </c>
      <c r="C25" s="359">
        <v>4865067</v>
      </c>
      <c r="D25" s="251" t="s">
        <v>12</v>
      </c>
      <c r="E25" s="236" t="s">
        <v>304</v>
      </c>
      <c r="F25" s="237">
        <v>100</v>
      </c>
      <c r="G25" s="294">
        <v>88</v>
      </c>
      <c r="H25" s="295">
        <v>87</v>
      </c>
      <c r="I25" s="278">
        <f t="shared" si="6"/>
        <v>1</v>
      </c>
      <c r="J25" s="278">
        <f t="shared" si="7"/>
        <v>100</v>
      </c>
      <c r="K25" s="278">
        <f t="shared" si="8"/>
        <v>1E-4</v>
      </c>
      <c r="L25" s="294">
        <v>1774</v>
      </c>
      <c r="M25" s="295">
        <v>1754</v>
      </c>
      <c r="N25" s="278">
        <f t="shared" si="9"/>
        <v>20</v>
      </c>
      <c r="O25" s="278">
        <f t="shared" si="10"/>
        <v>2000</v>
      </c>
      <c r="P25" s="278">
        <f t="shared" si="11"/>
        <v>2E-3</v>
      </c>
      <c r="Q25" s="388"/>
    </row>
    <row r="26" spans="1:17" ht="24" customHeight="1">
      <c r="A26" s="233">
        <v>11</v>
      </c>
      <c r="B26" s="81" t="s">
        <v>204</v>
      </c>
      <c r="C26" s="359">
        <v>4902562</v>
      </c>
      <c r="D26" s="251" t="s">
        <v>12</v>
      </c>
      <c r="E26" s="236" t="s">
        <v>304</v>
      </c>
      <c r="F26" s="237">
        <v>75</v>
      </c>
      <c r="G26" s="294">
        <v>4407</v>
      </c>
      <c r="H26" s="295">
        <v>4407</v>
      </c>
      <c r="I26" s="278">
        <f t="shared" si="6"/>
        <v>0</v>
      </c>
      <c r="J26" s="278">
        <f t="shared" si="7"/>
        <v>0</v>
      </c>
      <c r="K26" s="278">
        <f t="shared" si="8"/>
        <v>0</v>
      </c>
      <c r="L26" s="294">
        <v>65131</v>
      </c>
      <c r="M26" s="295">
        <v>62965</v>
      </c>
      <c r="N26" s="278">
        <f t="shared" si="9"/>
        <v>2166</v>
      </c>
      <c r="O26" s="278">
        <f t="shared" si="10"/>
        <v>162450</v>
      </c>
      <c r="P26" s="278">
        <f t="shared" si="11"/>
        <v>0.16245000000000001</v>
      </c>
      <c r="Q26" s="396"/>
    </row>
    <row r="27" spans="1:17" ht="19.5" customHeight="1">
      <c r="A27" s="233">
        <v>12</v>
      </c>
      <c r="B27" s="81" t="s">
        <v>204</v>
      </c>
      <c r="C27" s="419">
        <v>4865081</v>
      </c>
      <c r="D27" s="631" t="s">
        <v>12</v>
      </c>
      <c r="E27" s="236" t="s">
        <v>304</v>
      </c>
      <c r="F27" s="632">
        <v>100</v>
      </c>
      <c r="G27" s="294">
        <v>6</v>
      </c>
      <c r="H27" s="295">
        <v>6</v>
      </c>
      <c r="I27" s="278">
        <f t="shared" si="6"/>
        <v>0</v>
      </c>
      <c r="J27" s="278">
        <f t="shared" si="7"/>
        <v>0</v>
      </c>
      <c r="K27" s="278">
        <f t="shared" si="8"/>
        <v>0</v>
      </c>
      <c r="L27" s="294">
        <v>196</v>
      </c>
      <c r="M27" s="295">
        <v>172</v>
      </c>
      <c r="N27" s="278">
        <f t="shared" si="9"/>
        <v>24</v>
      </c>
      <c r="O27" s="278">
        <f t="shared" si="10"/>
        <v>2400</v>
      </c>
      <c r="P27" s="278">
        <f t="shared" si="11"/>
        <v>2.3999999999999998E-3</v>
      </c>
      <c r="Q27" s="400"/>
    </row>
    <row r="28" spans="1:17" ht="24" customHeight="1">
      <c r="A28" s="233">
        <v>13</v>
      </c>
      <c r="B28" s="81" t="s">
        <v>205</v>
      </c>
      <c r="C28" s="359">
        <v>4902552</v>
      </c>
      <c r="D28" s="251" t="s">
        <v>12</v>
      </c>
      <c r="E28" s="236" t="s">
        <v>304</v>
      </c>
      <c r="F28" s="633">
        <v>75</v>
      </c>
      <c r="G28" s="294">
        <v>784</v>
      </c>
      <c r="H28" s="295">
        <v>784</v>
      </c>
      <c r="I28" s="278">
        <f t="shared" si="6"/>
        <v>0</v>
      </c>
      <c r="J28" s="278">
        <f t="shared" si="7"/>
        <v>0</v>
      </c>
      <c r="K28" s="278">
        <f t="shared" si="8"/>
        <v>0</v>
      </c>
      <c r="L28" s="294">
        <v>5822</v>
      </c>
      <c r="M28" s="295">
        <v>5828</v>
      </c>
      <c r="N28" s="278">
        <f t="shared" si="9"/>
        <v>-6</v>
      </c>
      <c r="O28" s="278">
        <f t="shared" si="10"/>
        <v>-450</v>
      </c>
      <c r="P28" s="278">
        <f t="shared" si="11"/>
        <v>-4.4999999999999999E-4</v>
      </c>
      <c r="Q28" s="388"/>
    </row>
    <row r="29" spans="1:17" ht="24" customHeight="1">
      <c r="A29" s="233">
        <v>14</v>
      </c>
      <c r="B29" s="81" t="s">
        <v>205</v>
      </c>
      <c r="C29" s="359">
        <v>4865075</v>
      </c>
      <c r="D29" s="251" t="s">
        <v>12</v>
      </c>
      <c r="E29" s="236" t="s">
        <v>304</v>
      </c>
      <c r="F29" s="237">
        <v>100</v>
      </c>
      <c r="G29" s="294">
        <v>10294</v>
      </c>
      <c r="H29" s="295">
        <v>10292</v>
      </c>
      <c r="I29" s="278">
        <f t="shared" si="6"/>
        <v>2</v>
      </c>
      <c r="J29" s="278">
        <f t="shared" si="7"/>
        <v>200</v>
      </c>
      <c r="K29" s="278">
        <f t="shared" si="8"/>
        <v>2.0000000000000001E-4</v>
      </c>
      <c r="L29" s="294">
        <v>8673</v>
      </c>
      <c r="M29" s="295">
        <v>8624</v>
      </c>
      <c r="N29" s="278">
        <f t="shared" si="9"/>
        <v>49</v>
      </c>
      <c r="O29" s="278">
        <f t="shared" si="10"/>
        <v>4900</v>
      </c>
      <c r="P29" s="278">
        <f t="shared" si="11"/>
        <v>4.8999999999999998E-3</v>
      </c>
      <c r="Q29" s="395"/>
    </row>
    <row r="30" spans="1:17" ht="20.100000000000001" customHeight="1" thickBot="1">
      <c r="A30" s="65"/>
      <c r="B30" s="66"/>
      <c r="C30" s="67"/>
      <c r="D30" s="68"/>
      <c r="E30" s="69"/>
      <c r="F30" s="69"/>
      <c r="G30" s="70"/>
      <c r="H30" s="421"/>
      <c r="I30" s="421"/>
      <c r="J30" s="421"/>
      <c r="K30" s="551"/>
      <c r="L30" s="552"/>
      <c r="M30" s="421"/>
      <c r="N30" s="421"/>
      <c r="O30" s="421"/>
      <c r="P30" s="553"/>
      <c r="Q30" s="461"/>
    </row>
    <row r="31" spans="1:17" ht="13.5" thickTop="1">
      <c r="A31" s="64"/>
      <c r="B31" s="72"/>
      <c r="C31" s="57"/>
      <c r="D31" s="59"/>
      <c r="E31" s="58"/>
      <c r="F31" s="58"/>
      <c r="G31" s="73"/>
      <c r="H31" s="518"/>
      <c r="I31" s="345"/>
      <c r="J31" s="345"/>
      <c r="K31" s="543"/>
      <c r="L31" s="518"/>
      <c r="M31" s="518"/>
      <c r="N31" s="345"/>
      <c r="O31" s="345"/>
      <c r="P31" s="554"/>
    </row>
    <row r="32" spans="1:17">
      <c r="A32" s="64"/>
      <c r="B32" s="72"/>
      <c r="C32" s="57"/>
      <c r="D32" s="59"/>
      <c r="E32" s="58"/>
      <c r="F32" s="58"/>
      <c r="G32" s="73"/>
      <c r="H32" s="518"/>
      <c r="I32" s="345"/>
      <c r="J32" s="345"/>
      <c r="K32" s="543"/>
      <c r="L32" s="518"/>
      <c r="M32" s="518"/>
      <c r="N32" s="345"/>
      <c r="O32" s="345"/>
      <c r="P32" s="554"/>
    </row>
    <row r="33" spans="1:17">
      <c r="A33" s="518"/>
      <c r="B33" s="418"/>
      <c r="C33" s="418"/>
      <c r="D33" s="418"/>
      <c r="E33" s="418"/>
      <c r="F33" s="418"/>
      <c r="G33" s="418"/>
      <c r="H33" s="418"/>
      <c r="I33" s="418"/>
      <c r="J33" s="418"/>
      <c r="K33" s="555"/>
      <c r="L33" s="418"/>
      <c r="M33" s="418"/>
      <c r="N33" s="418"/>
      <c r="O33" s="418"/>
      <c r="P33" s="556"/>
    </row>
    <row r="34" spans="1:17" ht="20.25">
      <c r="A34" s="145"/>
      <c r="B34" s="547" t="s">
        <v>206</v>
      </c>
      <c r="C34" s="557"/>
      <c r="D34" s="557"/>
      <c r="E34" s="557"/>
      <c r="F34" s="557"/>
      <c r="G34" s="557"/>
      <c r="H34" s="557"/>
      <c r="I34" s="557"/>
      <c r="J34" s="557"/>
      <c r="K34" s="549">
        <f>SUM(K24:K30)</f>
        <v>1.0800000000000001E-2</v>
      </c>
      <c r="L34" s="558"/>
      <c r="M34" s="558"/>
      <c r="N34" s="558"/>
      <c r="O34" s="558"/>
      <c r="P34" s="549">
        <f>SUM(P24:P30)</f>
        <v>0.24229999999999999</v>
      </c>
    </row>
    <row r="35" spans="1:17" ht="20.25">
      <c r="A35" s="87"/>
      <c r="B35" s="547" t="s">
        <v>207</v>
      </c>
      <c r="C35" s="550"/>
      <c r="D35" s="550"/>
      <c r="E35" s="550"/>
      <c r="F35" s="550"/>
      <c r="G35" s="550"/>
      <c r="H35" s="550"/>
      <c r="I35" s="550"/>
      <c r="J35" s="550"/>
      <c r="K35" s="559">
        <f>K20</f>
        <v>0</v>
      </c>
      <c r="L35" s="558"/>
      <c r="M35" s="558"/>
      <c r="N35" s="558"/>
      <c r="O35" s="558"/>
      <c r="P35" s="559">
        <f>P20</f>
        <v>0.40061335299999995</v>
      </c>
    </row>
    <row r="36" spans="1:17" ht="18">
      <c r="A36" s="87"/>
      <c r="B36" s="81"/>
      <c r="C36" s="84"/>
      <c r="D36" s="84"/>
      <c r="E36" s="84"/>
      <c r="F36" s="84"/>
      <c r="G36" s="84"/>
      <c r="H36" s="84"/>
      <c r="I36" s="84"/>
      <c r="J36" s="84"/>
      <c r="K36" s="560"/>
      <c r="L36" s="561"/>
      <c r="M36" s="561"/>
      <c r="N36" s="561"/>
      <c r="O36" s="561"/>
      <c r="P36" s="562"/>
    </row>
    <row r="37" spans="1:17" ht="3" customHeight="1">
      <c r="A37" s="87"/>
      <c r="B37" s="81"/>
      <c r="C37" s="84"/>
      <c r="D37" s="84"/>
      <c r="E37" s="84"/>
      <c r="F37" s="84"/>
      <c r="G37" s="84"/>
      <c r="H37" s="84"/>
      <c r="I37" s="84"/>
      <c r="J37" s="84"/>
      <c r="K37" s="560"/>
      <c r="L37" s="561"/>
      <c r="M37" s="561"/>
      <c r="N37" s="561"/>
      <c r="O37" s="561"/>
      <c r="P37" s="562"/>
    </row>
    <row r="38" spans="1:17" ht="23.25">
      <c r="A38" s="87"/>
      <c r="B38" s="342" t="s">
        <v>209</v>
      </c>
      <c r="C38" s="563"/>
      <c r="D38" s="3"/>
      <c r="E38" s="3"/>
      <c r="F38" s="3"/>
      <c r="G38" s="3"/>
      <c r="H38" s="3"/>
      <c r="I38" s="3"/>
      <c r="J38" s="3"/>
      <c r="K38" s="564">
        <f>SUM(K34:K37)</f>
        <v>1.0800000000000001E-2</v>
      </c>
      <c r="L38" s="565"/>
      <c r="M38" s="565"/>
      <c r="N38" s="565"/>
      <c r="O38" s="565"/>
      <c r="P38" s="566">
        <f>SUM(P34:P37)</f>
        <v>0.64291335299999997</v>
      </c>
    </row>
    <row r="39" spans="1:17">
      <c r="K39" s="567"/>
    </row>
    <row r="40" spans="1:17" ht="13.5" thickBot="1">
      <c r="K40" s="567"/>
    </row>
    <row r="41" spans="1:17">
      <c r="A41" s="467"/>
      <c r="B41" s="468"/>
      <c r="C41" s="468"/>
      <c r="D41" s="468"/>
      <c r="E41" s="468"/>
      <c r="F41" s="468"/>
      <c r="G41" s="468"/>
      <c r="H41" s="462"/>
      <c r="I41" s="462"/>
      <c r="J41" s="462"/>
      <c r="K41" s="462"/>
      <c r="L41" s="462"/>
      <c r="M41" s="462"/>
      <c r="N41" s="462"/>
      <c r="O41" s="462"/>
      <c r="P41" s="462"/>
      <c r="Q41" s="463"/>
    </row>
    <row r="42" spans="1:17" ht="23.25">
      <c r="A42" s="469" t="s">
        <v>285</v>
      </c>
      <c r="B42" s="470"/>
      <c r="C42" s="470"/>
      <c r="D42" s="470"/>
      <c r="E42" s="470"/>
      <c r="F42" s="470"/>
      <c r="G42" s="470"/>
      <c r="H42" s="411"/>
      <c r="I42" s="411"/>
      <c r="J42" s="411"/>
      <c r="K42" s="411"/>
      <c r="L42" s="411"/>
      <c r="M42" s="411"/>
      <c r="N42" s="411"/>
      <c r="O42" s="411"/>
      <c r="P42" s="411"/>
      <c r="Q42" s="464"/>
    </row>
    <row r="43" spans="1:17">
      <c r="A43" s="471"/>
      <c r="B43" s="470"/>
      <c r="C43" s="470"/>
      <c r="D43" s="470"/>
      <c r="E43" s="470"/>
      <c r="F43" s="470"/>
      <c r="G43" s="470"/>
      <c r="H43" s="411"/>
      <c r="I43" s="411"/>
      <c r="J43" s="411"/>
      <c r="K43" s="411"/>
      <c r="L43" s="411"/>
      <c r="M43" s="411"/>
      <c r="N43" s="411"/>
      <c r="O43" s="411"/>
      <c r="P43" s="411"/>
      <c r="Q43" s="464"/>
    </row>
    <row r="44" spans="1:17" ht="18">
      <c r="A44" s="472"/>
      <c r="B44" s="473"/>
      <c r="C44" s="473"/>
      <c r="D44" s="473"/>
      <c r="E44" s="473"/>
      <c r="F44" s="473"/>
      <c r="G44" s="473"/>
      <c r="H44" s="411"/>
      <c r="I44" s="411"/>
      <c r="J44" s="460"/>
      <c r="K44" s="568" t="s">
        <v>297</v>
      </c>
      <c r="L44" s="411"/>
      <c r="M44" s="411"/>
      <c r="N44" s="411"/>
      <c r="O44" s="411"/>
      <c r="P44" s="568" t="s">
        <v>298</v>
      </c>
      <c r="Q44" s="464"/>
    </row>
    <row r="45" spans="1:17">
      <c r="A45" s="475"/>
      <c r="B45" s="87"/>
      <c r="C45" s="87"/>
      <c r="D45" s="87"/>
      <c r="E45" s="87"/>
      <c r="F45" s="87"/>
      <c r="G45" s="87"/>
      <c r="H45" s="411"/>
      <c r="I45" s="411"/>
      <c r="J45" s="411"/>
      <c r="K45" s="411"/>
      <c r="L45" s="411"/>
      <c r="M45" s="411"/>
      <c r="N45" s="411"/>
      <c r="O45" s="411"/>
      <c r="P45" s="411"/>
      <c r="Q45" s="464"/>
    </row>
    <row r="46" spans="1:17">
      <c r="A46" s="475"/>
      <c r="B46" s="87"/>
      <c r="C46" s="87"/>
      <c r="D46" s="87"/>
      <c r="E46" s="87"/>
      <c r="F46" s="87"/>
      <c r="G46" s="87"/>
      <c r="H46" s="411"/>
      <c r="I46" s="411"/>
      <c r="J46" s="411"/>
      <c r="K46" s="411"/>
      <c r="L46" s="411"/>
      <c r="M46" s="411"/>
      <c r="N46" s="411"/>
      <c r="O46" s="411"/>
      <c r="P46" s="411"/>
      <c r="Q46" s="464"/>
    </row>
    <row r="47" spans="1:17" ht="23.25">
      <c r="A47" s="469" t="s">
        <v>288</v>
      </c>
      <c r="B47" s="477"/>
      <c r="C47" s="477"/>
      <c r="D47" s="478"/>
      <c r="E47" s="478"/>
      <c r="F47" s="479"/>
      <c r="G47" s="478"/>
      <c r="H47" s="411"/>
      <c r="I47" s="411"/>
      <c r="J47" s="411"/>
      <c r="K47" s="569">
        <f>K38</f>
        <v>1.0800000000000001E-2</v>
      </c>
      <c r="L47" s="473" t="s">
        <v>286</v>
      </c>
      <c r="M47" s="411"/>
      <c r="N47" s="411"/>
      <c r="O47" s="411"/>
      <c r="P47" s="569">
        <f>P38</f>
        <v>0.64291335299999997</v>
      </c>
      <c r="Q47" s="897" t="s">
        <v>286</v>
      </c>
    </row>
    <row r="48" spans="1:17" ht="23.25">
      <c r="A48" s="570"/>
      <c r="B48" s="483"/>
      <c r="C48" s="483"/>
      <c r="D48" s="470"/>
      <c r="E48" s="470"/>
      <c r="F48" s="484"/>
      <c r="G48" s="470"/>
      <c r="H48" s="411"/>
      <c r="I48" s="411"/>
      <c r="J48" s="411"/>
      <c r="K48" s="565"/>
      <c r="L48" s="530"/>
      <c r="M48" s="411"/>
      <c r="N48" s="411"/>
      <c r="O48" s="411"/>
      <c r="P48" s="565"/>
      <c r="Q48" s="898"/>
    </row>
    <row r="49" spans="1:17" ht="23.25">
      <c r="A49" s="571" t="s">
        <v>287</v>
      </c>
      <c r="B49" s="41"/>
      <c r="C49" s="41"/>
      <c r="D49" s="470"/>
      <c r="E49" s="470"/>
      <c r="F49" s="487"/>
      <c r="G49" s="478"/>
      <c r="H49" s="411"/>
      <c r="I49" s="411"/>
      <c r="J49" s="411"/>
      <c r="K49" s="569">
        <f>'STEPPED UP GENCO'!K76</f>
        <v>-0.13030246100000001</v>
      </c>
      <c r="L49" s="473" t="s">
        <v>286</v>
      </c>
      <c r="M49" s="411"/>
      <c r="N49" s="411"/>
      <c r="O49" s="411"/>
      <c r="P49" s="569">
        <f>'STEPPED UP GENCO'!P76</f>
        <v>1.2183169999999999E-4</v>
      </c>
      <c r="Q49" s="897" t="s">
        <v>286</v>
      </c>
    </row>
    <row r="50" spans="1:17" ht="6.75" customHeight="1">
      <c r="A50" s="488"/>
      <c r="B50" s="411"/>
      <c r="C50" s="411"/>
      <c r="D50" s="411"/>
      <c r="E50" s="411"/>
      <c r="F50" s="411"/>
      <c r="G50" s="411"/>
      <c r="H50" s="411"/>
      <c r="I50" s="411"/>
      <c r="J50" s="411"/>
      <c r="K50" s="411"/>
      <c r="L50" s="411"/>
      <c r="M50" s="411"/>
      <c r="N50" s="411"/>
      <c r="O50" s="411"/>
      <c r="P50" s="411"/>
      <c r="Q50" s="464"/>
    </row>
    <row r="51" spans="1:17" ht="6.75" customHeight="1">
      <c r="A51" s="488"/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64"/>
    </row>
    <row r="52" spans="1:17" ht="6.75" customHeight="1">
      <c r="A52" s="488"/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64"/>
    </row>
    <row r="53" spans="1:17" ht="26.25" customHeight="1" thickBot="1">
      <c r="A53" s="489"/>
      <c r="B53" s="465"/>
      <c r="C53" s="465"/>
      <c r="D53" s="465"/>
      <c r="E53" s="465"/>
      <c r="F53" s="465"/>
      <c r="G53" s="465"/>
      <c r="H53" s="490"/>
      <c r="I53" s="490"/>
      <c r="J53" s="899" t="s">
        <v>289</v>
      </c>
      <c r="K53" s="900">
        <f>SUM(K47:K52)</f>
        <v>-0.119502461</v>
      </c>
      <c r="L53" s="901" t="s">
        <v>286</v>
      </c>
      <c r="M53" s="902"/>
      <c r="N53" s="902"/>
      <c r="O53" s="902"/>
      <c r="P53" s="900">
        <f>SUM(P47:P52)</f>
        <v>0.64303518469999998</v>
      </c>
      <c r="Q53" s="903" t="s">
        <v>286</v>
      </c>
    </row>
    <row r="54" spans="1:17" ht="3" customHeight="1" thickBot="1">
      <c r="A54" s="489"/>
      <c r="B54" s="465"/>
      <c r="C54" s="465"/>
      <c r="D54" s="465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6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1"/>
  <sheetViews>
    <sheetView topLeftCell="A4" zoomScale="154" zoomScaleNormal="154" zoomScaleSheetLayoutView="118" workbookViewId="0">
      <selection activeCell="S20" sqref="S20"/>
    </sheetView>
  </sheetViews>
  <sheetFormatPr defaultRowHeight="12.75"/>
  <cols>
    <col min="1" max="1" width="3.42578125" customWidth="1"/>
    <col min="2" max="2" width="15.28515625" customWidth="1"/>
    <col min="3" max="3" width="7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4.85546875" customWidth="1"/>
    <col min="10" max="10" width="6.7109375" customWidth="1"/>
    <col min="11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customWidth="1"/>
    <col min="17" max="17" width="8.140625" customWidth="1"/>
    <col min="18" max="18" width="1.140625" hidden="1" customWidth="1"/>
  </cols>
  <sheetData>
    <row r="1" spans="1:17">
      <c r="A1" s="595" t="s">
        <v>213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</row>
    <row r="2" spans="1:17">
      <c r="A2" s="597" t="s">
        <v>214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934" t="str">
        <f>NDPL!Q1</f>
        <v>JUNE-2023</v>
      </c>
      <c r="Q2" s="934"/>
    </row>
    <row r="3" spans="1:17">
      <c r="A3" s="597" t="s">
        <v>406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</row>
    <row r="4" spans="1:17" ht="13.5" thickBot="1">
      <c r="A4" s="596"/>
      <c r="B4" s="596"/>
      <c r="C4" s="596"/>
      <c r="D4" s="596"/>
      <c r="E4" s="596"/>
      <c r="F4" s="596"/>
      <c r="G4" s="598"/>
      <c r="H4" s="598"/>
      <c r="I4" s="599" t="s">
        <v>353</v>
      </c>
      <c r="J4" s="598"/>
      <c r="K4" s="598"/>
      <c r="L4" s="598"/>
      <c r="M4" s="598"/>
      <c r="N4" s="599" t="s">
        <v>354</v>
      </c>
      <c r="O4" s="598"/>
      <c r="P4" s="598"/>
      <c r="Q4" s="596"/>
    </row>
    <row r="5" spans="1:17" s="651" customFormat="1" ht="46.5" thickTop="1" thickBot="1">
      <c r="A5" s="647" t="s">
        <v>8</v>
      </c>
      <c r="B5" s="649" t="s">
        <v>9</v>
      </c>
      <c r="C5" s="648" t="s">
        <v>1</v>
      </c>
      <c r="D5" s="648" t="s">
        <v>2</v>
      </c>
      <c r="E5" s="648" t="s">
        <v>3</v>
      </c>
      <c r="F5" s="648" t="s">
        <v>10</v>
      </c>
      <c r="G5" s="647" t="str">
        <f>NDPL!G5</f>
        <v>FINAL READING 30/06/2023</v>
      </c>
      <c r="H5" s="648" t="str">
        <f>NDPL!H5</f>
        <v>INTIAL READING 01/06/2023</v>
      </c>
      <c r="I5" s="648" t="s">
        <v>4</v>
      </c>
      <c r="J5" s="648" t="s">
        <v>5</v>
      </c>
      <c r="K5" s="648" t="s">
        <v>6</v>
      </c>
      <c r="L5" s="647" t="str">
        <f>NDPL!G5</f>
        <v>FINAL READING 30/06/2023</v>
      </c>
      <c r="M5" s="648" t="str">
        <f>NDPL!H5</f>
        <v>INTIAL READING 01/06/2023</v>
      </c>
      <c r="N5" s="648" t="s">
        <v>4</v>
      </c>
      <c r="O5" s="648" t="s">
        <v>5</v>
      </c>
      <c r="P5" s="648" t="s">
        <v>6</v>
      </c>
      <c r="Q5" s="650" t="s">
        <v>269</v>
      </c>
    </row>
    <row r="6" spans="1:17" ht="14.25" thickTop="1" thickBot="1">
      <c r="A6" s="596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</row>
    <row r="7" spans="1:17" ht="13.5" thickTop="1">
      <c r="A7" s="600" t="s">
        <v>405</v>
      </c>
      <c r="B7" s="601"/>
      <c r="C7" s="602"/>
      <c r="D7" s="602"/>
      <c r="E7" s="602"/>
      <c r="F7" s="904"/>
      <c r="G7" s="603"/>
      <c r="H7" s="604"/>
      <c r="I7" s="604"/>
      <c r="J7" s="604"/>
      <c r="K7" s="605"/>
      <c r="L7" s="606"/>
      <c r="M7" s="602"/>
      <c r="N7" s="604"/>
      <c r="O7" s="604"/>
      <c r="P7" s="607"/>
      <c r="Q7" s="608"/>
    </row>
    <row r="8" spans="1:17">
      <c r="A8" s="609" t="s">
        <v>196</v>
      </c>
      <c r="B8" s="598"/>
      <c r="C8" s="598"/>
      <c r="D8" s="598"/>
      <c r="E8" s="598"/>
      <c r="F8" s="905"/>
      <c r="G8" s="610"/>
      <c r="H8" s="611"/>
      <c r="I8" s="612"/>
      <c r="J8" s="612"/>
      <c r="K8" s="613"/>
      <c r="L8" s="614"/>
      <c r="M8" s="612"/>
      <c r="N8" s="612"/>
      <c r="O8" s="612"/>
      <c r="P8" s="615"/>
      <c r="Q8" s="409"/>
    </row>
    <row r="9" spans="1:17">
      <c r="A9" s="616" t="s">
        <v>407</v>
      </c>
      <c r="B9" s="598"/>
      <c r="C9" s="598"/>
      <c r="D9" s="598"/>
      <c r="E9" s="598"/>
      <c r="F9" s="905"/>
      <c r="G9" s="610"/>
      <c r="H9" s="611"/>
      <c r="I9" s="612"/>
      <c r="J9" s="612"/>
      <c r="K9" s="613"/>
      <c r="L9" s="614"/>
      <c r="M9" s="612"/>
      <c r="N9" s="612"/>
      <c r="O9" s="612"/>
      <c r="P9" s="615"/>
      <c r="Q9" s="409"/>
    </row>
    <row r="10" spans="1:17" s="384" customFormat="1">
      <c r="A10" s="617">
        <v>1</v>
      </c>
      <c r="B10" s="663" t="s">
        <v>428</v>
      </c>
      <c r="C10" s="907">
        <v>4864952</v>
      </c>
      <c r="D10" s="870" t="s">
        <v>12</v>
      </c>
      <c r="E10" s="645" t="s">
        <v>304</v>
      </c>
      <c r="F10" s="906">
        <v>625</v>
      </c>
      <c r="G10" s="617">
        <v>992016</v>
      </c>
      <c r="H10" s="51">
        <v>992024</v>
      </c>
      <c r="I10" s="51">
        <f>G10-H10</f>
        <v>-8</v>
      </c>
      <c r="J10" s="51">
        <f>$F10*I10</f>
        <v>-5000</v>
      </c>
      <c r="K10" s="51">
        <f>J10/1000000</f>
        <v>-5.0000000000000001E-3</v>
      </c>
      <c r="L10" s="617">
        <v>869</v>
      </c>
      <c r="M10" s="51">
        <v>629</v>
      </c>
      <c r="N10" s="51">
        <f>L10-M10</f>
        <v>240</v>
      </c>
      <c r="O10" s="51">
        <f>$F10*N10</f>
        <v>150000</v>
      </c>
      <c r="P10" s="51">
        <f>O10/1000000</f>
        <v>0.15</v>
      </c>
      <c r="Q10" s="409"/>
    </row>
    <row r="11" spans="1:17" s="384" customFormat="1">
      <c r="A11" s="617">
        <v>2</v>
      </c>
      <c r="B11" s="663" t="s">
        <v>429</v>
      </c>
      <c r="C11" s="907">
        <v>4865039</v>
      </c>
      <c r="D11" s="870" t="s">
        <v>12</v>
      </c>
      <c r="E11" s="645" t="s">
        <v>304</v>
      </c>
      <c r="F11" s="906">
        <v>500</v>
      </c>
      <c r="G11" s="617">
        <v>999651</v>
      </c>
      <c r="H11" s="51">
        <v>999607</v>
      </c>
      <c r="I11" s="51">
        <f>G11-H11</f>
        <v>44</v>
      </c>
      <c r="J11" s="51">
        <f>$F11*I11</f>
        <v>22000</v>
      </c>
      <c r="K11" s="51">
        <f>J11/1000000</f>
        <v>2.1999999999999999E-2</v>
      </c>
      <c r="L11" s="617">
        <v>380</v>
      </c>
      <c r="M11" s="51">
        <v>379</v>
      </c>
      <c r="N11" s="51">
        <f>L11-M11</f>
        <v>1</v>
      </c>
      <c r="O11" s="51">
        <f>$F11*N11</f>
        <v>500</v>
      </c>
      <c r="P11" s="51">
        <f>O11/1000000</f>
        <v>5.0000000000000001E-4</v>
      </c>
      <c r="Q11" s="409"/>
    </row>
    <row r="12" spans="1:17">
      <c r="A12" s="609" t="s">
        <v>110</v>
      </c>
      <c r="B12" s="609"/>
      <c r="C12" s="907"/>
      <c r="D12" s="870"/>
      <c r="E12" s="645"/>
      <c r="F12" s="906"/>
      <c r="G12" s="617"/>
      <c r="H12" s="51"/>
      <c r="I12" s="51"/>
      <c r="J12" s="51"/>
      <c r="K12" s="51"/>
      <c r="L12" s="617"/>
      <c r="M12" s="51"/>
      <c r="N12" s="51"/>
      <c r="O12" s="51"/>
      <c r="P12" s="51"/>
      <c r="Q12" s="409"/>
    </row>
    <row r="13" spans="1:17" s="384" customFormat="1">
      <c r="A13" s="617">
        <v>1</v>
      </c>
      <c r="B13" s="663" t="s">
        <v>428</v>
      </c>
      <c r="C13" s="907">
        <v>4864994</v>
      </c>
      <c r="D13" s="870" t="s">
        <v>12</v>
      </c>
      <c r="E13" s="645" t="s">
        <v>304</v>
      </c>
      <c r="F13" s="906">
        <v>800</v>
      </c>
      <c r="G13" s="617">
        <v>1811</v>
      </c>
      <c r="H13" s="51">
        <v>1789</v>
      </c>
      <c r="I13" s="51">
        <f>G13-H13</f>
        <v>22</v>
      </c>
      <c r="J13" s="51">
        <f>$F13*I13</f>
        <v>17600</v>
      </c>
      <c r="K13" s="51">
        <f>J13/1000000</f>
        <v>1.7600000000000001E-2</v>
      </c>
      <c r="L13" s="617">
        <v>753</v>
      </c>
      <c r="M13" s="51">
        <v>617</v>
      </c>
      <c r="N13" s="51">
        <f>L13-M13</f>
        <v>136</v>
      </c>
      <c r="O13" s="51">
        <f>$F13*N13</f>
        <v>108800</v>
      </c>
      <c r="P13" s="51">
        <f>O13/1000000</f>
        <v>0.10879999999999999</v>
      </c>
      <c r="Q13" s="727"/>
    </row>
    <row r="14" spans="1:17" s="384" customFormat="1">
      <c r="A14" s="609" t="s">
        <v>444</v>
      </c>
      <c r="B14" s="609"/>
      <c r="C14" s="907"/>
      <c r="D14" s="870"/>
      <c r="E14" s="645"/>
      <c r="F14" s="906"/>
      <c r="G14" s="617"/>
      <c r="H14" s="51"/>
      <c r="I14" s="51"/>
      <c r="J14" s="51"/>
      <c r="K14" s="51"/>
      <c r="L14" s="617"/>
      <c r="M14" s="51"/>
      <c r="N14" s="51"/>
      <c r="O14" s="51"/>
      <c r="P14" s="51"/>
      <c r="Q14" s="409"/>
    </row>
    <row r="15" spans="1:17" s="384" customFormat="1">
      <c r="A15" s="617">
        <v>1</v>
      </c>
      <c r="B15" s="663" t="s">
        <v>435</v>
      </c>
      <c r="C15" s="907" t="s">
        <v>443</v>
      </c>
      <c r="D15" s="870" t="s">
        <v>441</v>
      </c>
      <c r="E15" s="645" t="s">
        <v>304</v>
      </c>
      <c r="F15" s="906">
        <v>1</v>
      </c>
      <c r="G15" s="895">
        <v>84810</v>
      </c>
      <c r="H15" s="896">
        <v>76110</v>
      </c>
      <c r="I15" s="896">
        <f>G15-H15</f>
        <v>8700</v>
      </c>
      <c r="J15" s="896">
        <f>$F15*I15</f>
        <v>8700</v>
      </c>
      <c r="K15" s="896">
        <f>J15/1000000</f>
        <v>8.6999999999999994E-3</v>
      </c>
      <c r="L15" s="895">
        <v>375270</v>
      </c>
      <c r="M15" s="896">
        <v>367969</v>
      </c>
      <c r="N15" s="896">
        <f>L15-M15</f>
        <v>7301</v>
      </c>
      <c r="O15" s="896">
        <f>$F15*N15</f>
        <v>7301</v>
      </c>
      <c r="P15" s="932">
        <f>O15/1000000</f>
        <v>7.3010000000000002E-3</v>
      </c>
      <c r="Q15" s="820"/>
    </row>
    <row r="16" spans="1:17" s="384" customFormat="1">
      <c r="A16" s="617">
        <v>2</v>
      </c>
      <c r="B16" s="663" t="s">
        <v>436</v>
      </c>
      <c r="C16" s="907" t="s">
        <v>440</v>
      </c>
      <c r="D16" s="870" t="s">
        <v>441</v>
      </c>
      <c r="E16" s="645" t="s">
        <v>304</v>
      </c>
      <c r="F16" s="906">
        <v>1</v>
      </c>
      <c r="G16" s="895">
        <v>47550</v>
      </c>
      <c r="H16" s="896">
        <v>47080</v>
      </c>
      <c r="I16" s="896">
        <f>G16-H16</f>
        <v>470</v>
      </c>
      <c r="J16" s="896">
        <f>$F16*I16</f>
        <v>470</v>
      </c>
      <c r="K16" s="896">
        <f>J16/1000000</f>
        <v>4.6999999999999999E-4</v>
      </c>
      <c r="L16" s="895">
        <v>611480</v>
      </c>
      <c r="M16" s="896">
        <v>600540</v>
      </c>
      <c r="N16" s="896">
        <f>L16-M16</f>
        <v>10940</v>
      </c>
      <c r="O16" s="896">
        <f>$F16*N16</f>
        <v>10940</v>
      </c>
      <c r="P16" s="932">
        <f>O16/1000000</f>
        <v>1.094E-2</v>
      </c>
      <c r="Q16" s="820"/>
    </row>
    <row r="17" spans="1:18" s="384" customFormat="1">
      <c r="A17" s="617">
        <v>3</v>
      </c>
      <c r="B17" s="663" t="s">
        <v>437</v>
      </c>
      <c r="C17" s="907" t="s">
        <v>442</v>
      </c>
      <c r="D17" s="870" t="s">
        <v>441</v>
      </c>
      <c r="E17" s="645" t="s">
        <v>304</v>
      </c>
      <c r="F17" s="906">
        <v>1</v>
      </c>
      <c r="G17" s="895">
        <v>283200</v>
      </c>
      <c r="H17" s="896">
        <v>279600</v>
      </c>
      <c r="I17" s="896">
        <f>G17-H17</f>
        <v>3600</v>
      </c>
      <c r="J17" s="896">
        <f>$F17*I17</f>
        <v>3600</v>
      </c>
      <c r="K17" s="896">
        <f>J17/1000000</f>
        <v>3.5999999999999999E-3</v>
      </c>
      <c r="L17" s="895">
        <v>2031800</v>
      </c>
      <c r="M17" s="896">
        <v>1970099</v>
      </c>
      <c r="N17" s="896">
        <f>L17-M17</f>
        <v>61701</v>
      </c>
      <c r="O17" s="896">
        <f>$F17*N17</f>
        <v>61701</v>
      </c>
      <c r="P17" s="932">
        <f>O17/1000000</f>
        <v>6.1700999999999999E-2</v>
      </c>
      <c r="Q17" s="820"/>
    </row>
    <row r="18" spans="1:18" s="384" customFormat="1">
      <c r="A18" s="617">
        <v>4</v>
      </c>
      <c r="B18" s="663" t="s">
        <v>500</v>
      </c>
      <c r="C18" s="907" t="s">
        <v>501</v>
      </c>
      <c r="D18" s="870" t="s">
        <v>441</v>
      </c>
      <c r="E18" s="645" t="s">
        <v>304</v>
      </c>
      <c r="F18" s="906">
        <v>1200</v>
      </c>
      <c r="G18" s="895">
        <v>13.11</v>
      </c>
      <c r="H18" s="896">
        <v>11.83</v>
      </c>
      <c r="I18" s="896">
        <f t="shared" ref="I18:I25" si="0">G18-H18</f>
        <v>1.2799999999999994</v>
      </c>
      <c r="J18" s="896">
        <f t="shared" ref="J18:J25" si="1">$F18*I18</f>
        <v>1535.9999999999993</v>
      </c>
      <c r="K18" s="896">
        <f t="shared" ref="K18:K25" si="2">J18/1000000</f>
        <v>1.5359999999999994E-3</v>
      </c>
      <c r="L18" s="895">
        <v>16.82</v>
      </c>
      <c r="M18" s="896">
        <v>7.36</v>
      </c>
      <c r="N18" s="896">
        <f t="shared" ref="N18:N25" si="3">L18-M18</f>
        <v>9.4600000000000009</v>
      </c>
      <c r="O18" s="896">
        <f t="shared" ref="O18:O25" si="4">$F18*N18</f>
        <v>11352.000000000002</v>
      </c>
      <c r="P18" s="932">
        <f t="shared" ref="P18:P25" si="5">O18/1000000</f>
        <v>1.1352000000000001E-2</v>
      </c>
      <c r="Q18" s="820" t="s">
        <v>515</v>
      </c>
    </row>
    <row r="19" spans="1:18" s="384" customFormat="1">
      <c r="A19" s="617">
        <v>5</v>
      </c>
      <c r="B19" s="663" t="s">
        <v>502</v>
      </c>
      <c r="C19" s="907" t="s">
        <v>503</v>
      </c>
      <c r="D19" s="870" t="s">
        <v>441</v>
      </c>
      <c r="E19" s="645" t="s">
        <v>304</v>
      </c>
      <c r="F19" s="906">
        <v>1200</v>
      </c>
      <c r="G19" s="895">
        <v>0.26</v>
      </c>
      <c r="H19" s="896">
        <v>0.18</v>
      </c>
      <c r="I19" s="896">
        <f t="shared" si="0"/>
        <v>8.0000000000000016E-2</v>
      </c>
      <c r="J19" s="896">
        <f t="shared" si="1"/>
        <v>96.000000000000014</v>
      </c>
      <c r="K19" s="896">
        <f t="shared" si="2"/>
        <v>9.6000000000000016E-5</v>
      </c>
      <c r="L19" s="895">
        <v>33.380000000000003</v>
      </c>
      <c r="M19" s="896">
        <v>16.96</v>
      </c>
      <c r="N19" s="896">
        <f t="shared" si="3"/>
        <v>16.420000000000002</v>
      </c>
      <c r="O19" s="896">
        <f t="shared" si="4"/>
        <v>19704.000000000004</v>
      </c>
      <c r="P19" s="932">
        <f t="shared" si="5"/>
        <v>1.9704000000000003E-2</v>
      </c>
      <c r="Q19" s="820" t="s">
        <v>515</v>
      </c>
    </row>
    <row r="20" spans="1:18" s="384" customFormat="1">
      <c r="A20" s="617">
        <v>6</v>
      </c>
      <c r="B20" s="663" t="s">
        <v>504</v>
      </c>
      <c r="C20" s="907" t="s">
        <v>505</v>
      </c>
      <c r="D20" s="870" t="s">
        <v>441</v>
      </c>
      <c r="E20" s="645" t="s">
        <v>304</v>
      </c>
      <c r="F20" s="906">
        <v>1200</v>
      </c>
      <c r="G20" s="895">
        <v>0.23</v>
      </c>
      <c r="H20" s="896">
        <v>0.23</v>
      </c>
      <c r="I20" s="896">
        <f t="shared" si="0"/>
        <v>0</v>
      </c>
      <c r="J20" s="896">
        <f t="shared" si="1"/>
        <v>0</v>
      </c>
      <c r="K20" s="896">
        <f t="shared" si="2"/>
        <v>0</v>
      </c>
      <c r="L20" s="895">
        <v>13.77</v>
      </c>
      <c r="M20" s="896">
        <v>6.26</v>
      </c>
      <c r="N20" s="896">
        <f t="shared" si="3"/>
        <v>7.51</v>
      </c>
      <c r="O20" s="896">
        <f t="shared" si="4"/>
        <v>9012</v>
      </c>
      <c r="P20" s="932">
        <f t="shared" si="5"/>
        <v>9.0119999999999992E-3</v>
      </c>
      <c r="Q20" s="820" t="s">
        <v>515</v>
      </c>
    </row>
    <row r="21" spans="1:18" s="384" customFormat="1">
      <c r="A21" s="617">
        <v>7</v>
      </c>
      <c r="B21" s="663" t="s">
        <v>506</v>
      </c>
      <c r="C21" s="907" t="s">
        <v>507</v>
      </c>
      <c r="D21" s="870" t="s">
        <v>441</v>
      </c>
      <c r="E21" s="645" t="s">
        <v>304</v>
      </c>
      <c r="F21" s="906">
        <v>1200</v>
      </c>
      <c r="G21" s="895">
        <v>0.72</v>
      </c>
      <c r="H21" s="896">
        <v>0.45</v>
      </c>
      <c r="I21" s="896">
        <f t="shared" si="0"/>
        <v>0.26999999999999996</v>
      </c>
      <c r="J21" s="896">
        <f t="shared" si="1"/>
        <v>323.99999999999994</v>
      </c>
      <c r="K21" s="896">
        <f t="shared" si="2"/>
        <v>3.2399999999999996E-4</v>
      </c>
      <c r="L21" s="895">
        <v>13.03</v>
      </c>
      <c r="M21" s="896">
        <v>3</v>
      </c>
      <c r="N21" s="896">
        <f t="shared" si="3"/>
        <v>10.029999999999999</v>
      </c>
      <c r="O21" s="896">
        <f t="shared" si="4"/>
        <v>12036</v>
      </c>
      <c r="P21" s="932">
        <f t="shared" si="5"/>
        <v>1.2036E-2</v>
      </c>
      <c r="Q21" s="820" t="s">
        <v>515</v>
      </c>
    </row>
    <row r="22" spans="1:18" s="384" customFormat="1">
      <c r="A22" s="617">
        <v>8</v>
      </c>
      <c r="B22" s="663" t="s">
        <v>509</v>
      </c>
      <c r="C22" s="907" t="s">
        <v>514</v>
      </c>
      <c r="D22" s="870" t="s">
        <v>441</v>
      </c>
      <c r="E22" s="645" t="s">
        <v>304</v>
      </c>
      <c r="F22" s="906">
        <v>3000</v>
      </c>
      <c r="G22" s="895">
        <v>0</v>
      </c>
      <c r="H22" s="896">
        <v>0</v>
      </c>
      <c r="I22" s="896">
        <f t="shared" si="0"/>
        <v>0</v>
      </c>
      <c r="J22" s="896">
        <f t="shared" si="1"/>
        <v>0</v>
      </c>
      <c r="K22" s="896">
        <f t="shared" si="2"/>
        <v>0</v>
      </c>
      <c r="L22" s="895">
        <v>6.6</v>
      </c>
      <c r="M22" s="896">
        <v>1.44</v>
      </c>
      <c r="N22" s="896">
        <f t="shared" si="3"/>
        <v>5.16</v>
      </c>
      <c r="O22" s="896">
        <f t="shared" si="4"/>
        <v>15480</v>
      </c>
      <c r="P22" s="932">
        <f t="shared" si="5"/>
        <v>1.5480000000000001E-2</v>
      </c>
      <c r="Q22" s="820" t="s">
        <v>515</v>
      </c>
    </row>
    <row r="23" spans="1:18" s="384" customFormat="1">
      <c r="A23" s="935" t="s">
        <v>508</v>
      </c>
      <c r="B23" s="936"/>
      <c r="C23" s="936"/>
      <c r="D23" s="870"/>
      <c r="E23" s="645"/>
      <c r="F23" s="906"/>
      <c r="G23" s="895"/>
      <c r="H23" s="896"/>
      <c r="I23" s="896"/>
      <c r="J23" s="896"/>
      <c r="K23" s="896"/>
      <c r="L23" s="895"/>
      <c r="M23" s="896"/>
      <c r="N23" s="896"/>
      <c r="O23" s="896"/>
      <c r="P23" s="896"/>
      <c r="Q23" s="820"/>
    </row>
    <row r="24" spans="1:18" s="418" customFormat="1" ht="22.5">
      <c r="A24" s="614">
        <v>9</v>
      </c>
      <c r="B24" s="926" t="s">
        <v>511</v>
      </c>
      <c r="C24" s="919" t="s">
        <v>513</v>
      </c>
      <c r="D24" s="73" t="s">
        <v>441</v>
      </c>
      <c r="E24" s="645" t="s">
        <v>304</v>
      </c>
      <c r="F24" s="927">
        <v>600</v>
      </c>
      <c r="G24" s="928">
        <v>0.05</v>
      </c>
      <c r="H24" s="929">
        <v>0</v>
      </c>
      <c r="I24" s="929">
        <f t="shared" si="0"/>
        <v>0.05</v>
      </c>
      <c r="J24" s="929">
        <f t="shared" si="1"/>
        <v>30</v>
      </c>
      <c r="K24" s="929">
        <f t="shared" si="2"/>
        <v>3.0000000000000001E-5</v>
      </c>
      <c r="L24" s="928">
        <v>8.9700000000000006</v>
      </c>
      <c r="M24" s="929">
        <v>0.61</v>
      </c>
      <c r="N24" s="929">
        <f t="shared" si="3"/>
        <v>8.3600000000000012</v>
      </c>
      <c r="O24" s="929">
        <f t="shared" si="4"/>
        <v>5016.0000000000009</v>
      </c>
      <c r="P24" s="929">
        <f t="shared" si="5"/>
        <v>5.0160000000000005E-3</v>
      </c>
      <c r="Q24" s="930" t="s">
        <v>515</v>
      </c>
    </row>
    <row r="25" spans="1:18" s="418" customFormat="1" ht="24">
      <c r="A25" s="614">
        <v>10</v>
      </c>
      <c r="B25" s="931" t="s">
        <v>518</v>
      </c>
      <c r="C25" s="919" t="s">
        <v>510</v>
      </c>
      <c r="D25" s="73" t="s">
        <v>441</v>
      </c>
      <c r="E25" s="645" t="s">
        <v>304</v>
      </c>
      <c r="F25" s="927">
        <v>3000</v>
      </c>
      <c r="G25" s="928">
        <v>0</v>
      </c>
      <c r="H25" s="929">
        <v>0</v>
      </c>
      <c r="I25" s="929">
        <f t="shared" si="0"/>
        <v>0</v>
      </c>
      <c r="J25" s="929">
        <f t="shared" si="1"/>
        <v>0</v>
      </c>
      <c r="K25" s="929">
        <f t="shared" si="2"/>
        <v>0</v>
      </c>
      <c r="L25" s="928">
        <v>3.79</v>
      </c>
      <c r="M25" s="929">
        <v>1.25</v>
      </c>
      <c r="N25" s="929">
        <f t="shared" si="3"/>
        <v>2.54</v>
      </c>
      <c r="O25" s="929">
        <f t="shared" si="4"/>
        <v>7620</v>
      </c>
      <c r="P25" s="929">
        <f t="shared" si="5"/>
        <v>7.62E-3</v>
      </c>
      <c r="Q25" s="930" t="s">
        <v>515</v>
      </c>
    </row>
    <row r="26" spans="1:18" s="384" customFormat="1" ht="15">
      <c r="A26" s="617"/>
      <c r="B26" s="663"/>
      <c r="C26" s="869"/>
      <c r="D26" s="870"/>
      <c r="E26" s="645"/>
      <c r="F26" s="906"/>
      <c r="G26" s="294"/>
      <c r="H26" s="295"/>
      <c r="I26" s="612"/>
      <c r="J26" s="612"/>
      <c r="K26" s="646"/>
      <c r="L26" s="294"/>
      <c r="M26" s="295"/>
      <c r="N26" s="612"/>
      <c r="O26" s="612"/>
      <c r="P26" s="615"/>
      <c r="Q26" s="409"/>
    </row>
    <row r="27" spans="1:18" s="17" customFormat="1" ht="13.5" thickBot="1">
      <c r="A27" s="618"/>
      <c r="B27" s="619" t="s">
        <v>207</v>
      </c>
      <c r="C27" s="620"/>
      <c r="D27" s="621"/>
      <c r="E27" s="620"/>
      <c r="F27" s="908"/>
      <c r="G27" s="622"/>
      <c r="H27" s="623"/>
      <c r="I27" s="623"/>
      <c r="J27" s="623"/>
      <c r="K27" s="624">
        <f>SUM(K10:K26)</f>
        <v>4.9355999999999997E-2</v>
      </c>
      <c r="L27" s="622"/>
      <c r="M27" s="623"/>
      <c r="N27" s="623"/>
      <c r="O27" s="623"/>
      <c r="P27" s="624">
        <f>SUM(P10:P26)</f>
        <v>0.419462</v>
      </c>
      <c r="Q27" s="625"/>
      <c r="R27"/>
    </row>
    <row r="29" spans="1:18">
      <c r="A29" s="98" t="s">
        <v>287</v>
      </c>
      <c r="B29" s="98"/>
      <c r="C29" s="98"/>
      <c r="D29" s="98"/>
      <c r="E29" s="98"/>
      <c r="F29" s="98"/>
      <c r="G29" s="98"/>
      <c r="H29" s="98"/>
      <c r="I29" s="98"/>
      <c r="J29" s="98"/>
      <c r="K29" s="98">
        <f>'STEPPED UP GENCO'!K77</f>
        <v>1.12535E-3</v>
      </c>
      <c r="P29" s="98">
        <f>'STEPPED UP GENCO'!P77</f>
        <v>2.9103900000000001E-5</v>
      </c>
    </row>
    <row r="30" spans="1:18">
      <c r="A30" s="98"/>
      <c r="B30" s="98"/>
      <c r="C30" s="98"/>
      <c r="D30" s="98"/>
      <c r="E30" s="98"/>
      <c r="F30" s="98"/>
      <c r="G30" s="98"/>
      <c r="H30" s="98"/>
      <c r="I30" s="98"/>
      <c r="J30" s="98"/>
    </row>
    <row r="31" spans="1:18">
      <c r="A31" s="98" t="s">
        <v>434</v>
      </c>
      <c r="B31" s="98"/>
      <c r="C31" s="98"/>
      <c r="D31" s="98"/>
      <c r="E31" s="98"/>
      <c r="F31" s="98"/>
      <c r="G31" s="98"/>
      <c r="H31" s="98"/>
      <c r="I31" s="98"/>
      <c r="J31" s="98"/>
      <c r="K31" s="664">
        <f>SUM(K27:K29)</f>
        <v>5.0481349999999994E-2</v>
      </c>
      <c r="P31" s="664">
        <f>SUM(P27:P29)</f>
        <v>0.4194911039</v>
      </c>
    </row>
  </sheetData>
  <mergeCells count="2">
    <mergeCell ref="P2:Q2"/>
    <mergeCell ref="A23:C23"/>
  </mergeCells>
  <phoneticPr fontId="83" type="noConversion"/>
  <pageMargins left="0.74803149606299213" right="0.74803149606299213" top="0.98425196850393704" bottom="0.98425196850393704" header="0.51181102362204722" footer="0.51181102362204722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view="pageBreakPreview" topLeftCell="A6" zoomScale="67" zoomScaleNormal="85" zoomScaleSheetLayoutView="67" workbookViewId="0">
      <selection activeCell="K37" sqref="K37"/>
    </sheetView>
  </sheetViews>
  <sheetFormatPr defaultRowHeight="12.75"/>
  <cols>
    <col min="1" max="1" width="5.140625" style="384" customWidth="1"/>
    <col min="2" max="2" width="36.85546875" style="384" customWidth="1"/>
    <col min="3" max="3" width="14.85546875" style="384" bestFit="1" customWidth="1"/>
    <col min="4" max="4" width="9.85546875" style="384" customWidth="1"/>
    <col min="5" max="5" width="16.85546875" style="384" customWidth="1"/>
    <col min="6" max="6" width="11.42578125" style="384" customWidth="1"/>
    <col min="7" max="7" width="13.42578125" style="384" customWidth="1"/>
    <col min="8" max="8" width="13.85546875" style="384" customWidth="1"/>
    <col min="9" max="9" width="11" style="384" customWidth="1"/>
    <col min="10" max="10" width="11.28515625" style="384" customWidth="1"/>
    <col min="11" max="11" width="15.28515625" style="384" customWidth="1"/>
    <col min="12" max="12" width="14" style="384" customWidth="1"/>
    <col min="13" max="13" width="13" style="384" customWidth="1"/>
    <col min="14" max="14" width="11.140625" style="384" customWidth="1"/>
    <col min="15" max="15" width="13" style="384" customWidth="1"/>
    <col min="16" max="16" width="14.7109375" style="384" customWidth="1"/>
    <col min="17" max="17" width="20" style="384" customWidth="1"/>
    <col min="18" max="16384" width="9.140625" style="384"/>
  </cols>
  <sheetData>
    <row r="1" spans="1:17" ht="26.25">
      <c r="A1" s="1" t="s">
        <v>213</v>
      </c>
    </row>
    <row r="2" spans="1:17" ht="16.5" customHeight="1">
      <c r="A2" s="264" t="s">
        <v>214</v>
      </c>
      <c r="P2" s="573" t="str">
        <f>NDPL!Q1</f>
        <v>JUNE-2023</v>
      </c>
      <c r="Q2" s="574"/>
    </row>
    <row r="3" spans="1:17" ht="23.25">
      <c r="A3" s="158" t="s">
        <v>258</v>
      </c>
      <c r="H3" s="444"/>
    </row>
    <row r="4" spans="1:17" ht="24" thickBot="1">
      <c r="A4" s="3"/>
      <c r="G4" s="411"/>
      <c r="H4" s="411"/>
      <c r="I4" s="42" t="s">
        <v>353</v>
      </c>
      <c r="J4" s="411"/>
      <c r="K4" s="411"/>
      <c r="L4" s="411"/>
      <c r="M4" s="411"/>
      <c r="N4" s="42" t="s">
        <v>354</v>
      </c>
      <c r="O4" s="411"/>
      <c r="P4" s="411"/>
    </row>
    <row r="5" spans="1:17" ht="43.5" customHeight="1" thickTop="1" thickBot="1">
      <c r="A5" s="445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tr">
        <f>NDPL!G5</f>
        <v>FINAL READING 30/06/2023</v>
      </c>
      <c r="H5" s="430" t="str">
        <f>NDPL!H5</f>
        <v>INTIAL READING 01/06/2023</v>
      </c>
      <c r="I5" s="430" t="s">
        <v>4</v>
      </c>
      <c r="J5" s="430" t="s">
        <v>5</v>
      </c>
      <c r="K5" s="446" t="s">
        <v>6</v>
      </c>
      <c r="L5" s="428" t="str">
        <f>NDPL!G5</f>
        <v>FINAL READING 30/06/2023</v>
      </c>
      <c r="M5" s="430" t="str">
        <f>NDPL!H5</f>
        <v>INTIAL READING 01/06/2023</v>
      </c>
      <c r="N5" s="430" t="s">
        <v>4</v>
      </c>
      <c r="O5" s="430" t="s">
        <v>5</v>
      </c>
      <c r="P5" s="446" t="s">
        <v>6</v>
      </c>
      <c r="Q5" s="446" t="s">
        <v>269</v>
      </c>
    </row>
    <row r="6" spans="1:17" ht="14.25" thickTop="1" thickBot="1"/>
    <row r="7" spans="1:17" ht="20.100000000000001" customHeight="1" thickTop="1">
      <c r="A7" s="252"/>
      <c r="B7" s="253" t="s">
        <v>228</v>
      </c>
      <c r="C7" s="254"/>
      <c r="D7" s="254"/>
      <c r="E7" s="254"/>
      <c r="F7" s="255"/>
      <c r="G7" s="88"/>
      <c r="H7" s="83"/>
      <c r="I7" s="83"/>
      <c r="J7" s="83"/>
      <c r="K7" s="86"/>
      <c r="L7" s="89"/>
      <c r="M7" s="393"/>
      <c r="N7" s="393"/>
      <c r="O7" s="393"/>
      <c r="P7" s="502"/>
      <c r="Q7" s="451"/>
    </row>
    <row r="8" spans="1:17" ht="19.5" customHeight="1">
      <c r="A8" s="233"/>
      <c r="B8" s="256" t="s">
        <v>229</v>
      </c>
      <c r="C8" s="257"/>
      <c r="D8" s="257"/>
      <c r="E8" s="257"/>
      <c r="F8" s="258"/>
      <c r="G8" s="34"/>
      <c r="H8" s="40"/>
      <c r="I8" s="40"/>
      <c r="J8" s="40"/>
      <c r="K8" s="38"/>
      <c r="L8" s="90"/>
      <c r="M8" s="411"/>
      <c r="N8" s="411"/>
      <c r="O8" s="411"/>
      <c r="P8" s="575"/>
      <c r="Q8" s="388"/>
    </row>
    <row r="9" spans="1:17" ht="20.100000000000001" customHeight="1">
      <c r="A9" s="233">
        <v>1</v>
      </c>
      <c r="B9" s="259" t="s">
        <v>230</v>
      </c>
      <c r="C9" s="257">
        <v>4865155</v>
      </c>
      <c r="D9" s="243" t="s">
        <v>12</v>
      </c>
      <c r="E9" s="87" t="s">
        <v>304</v>
      </c>
      <c r="F9" s="258">
        <v>500</v>
      </c>
      <c r="G9" s="294">
        <v>993158</v>
      </c>
      <c r="H9" s="295">
        <v>993169</v>
      </c>
      <c r="I9" s="278">
        <f>G9-H9</f>
        <v>-11</v>
      </c>
      <c r="J9" s="278">
        <f>$F9*I9</f>
        <v>-5500</v>
      </c>
      <c r="K9" s="278">
        <f>J9/1000000</f>
        <v>-5.4999999999999997E-3</v>
      </c>
      <c r="L9" s="294">
        <v>999533</v>
      </c>
      <c r="M9" s="295">
        <v>999646</v>
      </c>
      <c r="N9" s="278">
        <f>L9-M9</f>
        <v>-113</v>
      </c>
      <c r="O9" s="278">
        <f>$F9*N9</f>
        <v>-56500</v>
      </c>
      <c r="P9" s="278">
        <f>O9/1000000</f>
        <v>-5.6500000000000002E-2</v>
      </c>
      <c r="Q9" s="396"/>
    </row>
    <row r="10" spans="1:17" ht="20.100000000000001" customHeight="1">
      <c r="A10" s="233">
        <v>2</v>
      </c>
      <c r="B10" s="259" t="s">
        <v>231</v>
      </c>
      <c r="C10" s="257">
        <v>4864794</v>
      </c>
      <c r="D10" s="243" t="s">
        <v>12</v>
      </c>
      <c r="E10" s="87" t="s">
        <v>304</v>
      </c>
      <c r="F10" s="258">
        <v>100</v>
      </c>
      <c r="G10" s="294">
        <v>18487</v>
      </c>
      <c r="H10" s="295">
        <v>18524</v>
      </c>
      <c r="I10" s="278">
        <f>G10-H10</f>
        <v>-37</v>
      </c>
      <c r="J10" s="278">
        <f>$F10*I10</f>
        <v>-3700</v>
      </c>
      <c r="K10" s="278">
        <f>J10/1000000</f>
        <v>-3.7000000000000002E-3</v>
      </c>
      <c r="L10" s="294">
        <v>990313</v>
      </c>
      <c r="M10" s="295">
        <v>992090</v>
      </c>
      <c r="N10" s="278">
        <f>L10-M10</f>
        <v>-1777</v>
      </c>
      <c r="O10" s="278">
        <f>$F10*N10</f>
        <v>-177700</v>
      </c>
      <c r="P10" s="278">
        <f>O10/1000000</f>
        <v>-0.1777</v>
      </c>
      <c r="Q10" s="388"/>
    </row>
    <row r="11" spans="1:17" ht="20.100000000000001" customHeight="1">
      <c r="A11" s="233">
        <v>3</v>
      </c>
      <c r="B11" s="259" t="s">
        <v>232</v>
      </c>
      <c r="C11" s="257">
        <v>4865100</v>
      </c>
      <c r="D11" s="243" t="s">
        <v>12</v>
      </c>
      <c r="E11" s="87" t="s">
        <v>304</v>
      </c>
      <c r="F11" s="258">
        <v>833.33299999999997</v>
      </c>
      <c r="G11" s="294">
        <v>293</v>
      </c>
      <c r="H11" s="295">
        <v>106</v>
      </c>
      <c r="I11" s="278">
        <f>G11-H11</f>
        <v>187</v>
      </c>
      <c r="J11" s="278">
        <f>$F11*I11</f>
        <v>155833.27100000001</v>
      </c>
      <c r="K11" s="278">
        <f>J11/1000000</f>
        <v>0.155833271</v>
      </c>
      <c r="L11" s="294">
        <v>1000128</v>
      </c>
      <c r="M11" s="295">
        <v>999990</v>
      </c>
      <c r="N11" s="278">
        <f>L11-M11</f>
        <v>138</v>
      </c>
      <c r="O11" s="278">
        <f>$F11*N11</f>
        <v>114999.954</v>
      </c>
      <c r="P11" s="278">
        <f>O11/1000000</f>
        <v>0.114999954</v>
      </c>
      <c r="Q11" s="388"/>
    </row>
    <row r="12" spans="1:17" ht="20.100000000000001" customHeight="1">
      <c r="A12" s="233">
        <v>4</v>
      </c>
      <c r="B12" s="259" t="s">
        <v>233</v>
      </c>
      <c r="C12" s="257">
        <v>4864863</v>
      </c>
      <c r="D12" s="243" t="s">
        <v>12</v>
      </c>
      <c r="E12" s="87" t="s">
        <v>304</v>
      </c>
      <c r="F12" s="585">
        <v>937.5</v>
      </c>
      <c r="G12" s="294">
        <v>996938</v>
      </c>
      <c r="H12" s="295">
        <v>996937</v>
      </c>
      <c r="I12" s="278">
        <f>G12-H12</f>
        <v>1</v>
      </c>
      <c r="J12" s="278">
        <f>$F12*I12</f>
        <v>937.5</v>
      </c>
      <c r="K12" s="278">
        <f>J12/1000000</f>
        <v>9.3749999999999997E-4</v>
      </c>
      <c r="L12" s="294">
        <v>999268</v>
      </c>
      <c r="M12" s="295">
        <v>999322</v>
      </c>
      <c r="N12" s="278">
        <f>L12-M12</f>
        <v>-54</v>
      </c>
      <c r="O12" s="278">
        <f>$F12*N12</f>
        <v>-50625</v>
      </c>
      <c r="P12" s="278">
        <f>O12/1000000</f>
        <v>-5.0625000000000003E-2</v>
      </c>
      <c r="Q12" s="586"/>
    </row>
    <row r="13" spans="1:17" ht="20.100000000000001" customHeight="1">
      <c r="A13" s="233"/>
      <c r="B13" s="256" t="s">
        <v>234</v>
      </c>
      <c r="C13" s="257"/>
      <c r="D13" s="243"/>
      <c r="E13" s="77"/>
      <c r="F13" s="258"/>
      <c r="G13" s="294"/>
      <c r="H13" s="295"/>
      <c r="I13" s="278"/>
      <c r="J13" s="278"/>
      <c r="K13" s="278"/>
      <c r="L13" s="294"/>
      <c r="M13" s="295"/>
      <c r="N13" s="278"/>
      <c r="O13" s="278"/>
      <c r="P13" s="278"/>
      <c r="Q13" s="388"/>
    </row>
    <row r="14" spans="1:17" ht="20.100000000000001" customHeight="1">
      <c r="A14" s="233"/>
      <c r="B14" s="256"/>
      <c r="C14" s="257"/>
      <c r="D14" s="243"/>
      <c r="E14" s="77"/>
      <c r="F14" s="258"/>
      <c r="G14" s="294"/>
      <c r="H14" s="295"/>
      <c r="I14" s="278"/>
      <c r="J14" s="278"/>
      <c r="K14" s="278"/>
      <c r="L14" s="294"/>
      <c r="M14" s="295"/>
      <c r="N14" s="278"/>
      <c r="O14" s="278"/>
      <c r="P14" s="278"/>
      <c r="Q14" s="388"/>
    </row>
    <row r="15" spans="1:17" ht="20.100000000000001" customHeight="1">
      <c r="A15" s="233">
        <v>5</v>
      </c>
      <c r="B15" s="259" t="s">
        <v>235</v>
      </c>
      <c r="C15" s="257">
        <v>5252046</v>
      </c>
      <c r="D15" s="243" t="s">
        <v>12</v>
      </c>
      <c r="E15" s="87" t="s">
        <v>304</v>
      </c>
      <c r="F15" s="258">
        <v>-1000</v>
      </c>
      <c r="G15" s="294">
        <v>999304</v>
      </c>
      <c r="H15" s="295">
        <v>999309</v>
      </c>
      <c r="I15" s="278">
        <f>G15-H15</f>
        <v>-5</v>
      </c>
      <c r="J15" s="278">
        <f>$F15*I15</f>
        <v>5000</v>
      </c>
      <c r="K15" s="278">
        <f>J15/1000000</f>
        <v>5.0000000000000001E-3</v>
      </c>
      <c r="L15" s="294">
        <v>998837</v>
      </c>
      <c r="M15" s="295">
        <v>998959</v>
      </c>
      <c r="N15" s="278">
        <f>L15-M15</f>
        <v>-122</v>
      </c>
      <c r="O15" s="278">
        <f>$F15*N15</f>
        <v>122000</v>
      </c>
      <c r="P15" s="278">
        <f>O15/1000000</f>
        <v>0.122</v>
      </c>
      <c r="Q15" s="388"/>
    </row>
    <row r="16" spans="1:17" ht="20.100000000000001" customHeight="1">
      <c r="A16" s="233">
        <v>6</v>
      </c>
      <c r="B16" s="259" t="s">
        <v>236</v>
      </c>
      <c r="C16" s="257">
        <v>4864851</v>
      </c>
      <c r="D16" s="243" t="s">
        <v>12</v>
      </c>
      <c r="E16" s="87" t="s">
        <v>304</v>
      </c>
      <c r="F16" s="258">
        <v>-500</v>
      </c>
      <c r="G16" s="294">
        <v>994082</v>
      </c>
      <c r="H16" s="295">
        <v>994109</v>
      </c>
      <c r="I16" s="278">
        <f>G16-H16</f>
        <v>-27</v>
      </c>
      <c r="J16" s="278">
        <f>$F16*I16</f>
        <v>13500</v>
      </c>
      <c r="K16" s="278">
        <f>J16/1000000</f>
        <v>1.35E-2</v>
      </c>
      <c r="L16" s="294">
        <v>393</v>
      </c>
      <c r="M16" s="295">
        <v>573</v>
      </c>
      <c r="N16" s="278">
        <f>L16-M16</f>
        <v>-180</v>
      </c>
      <c r="O16" s="278">
        <f>$F16*N16</f>
        <v>90000</v>
      </c>
      <c r="P16" s="278">
        <f>O16/1000000</f>
        <v>0.09</v>
      </c>
      <c r="Q16" s="388"/>
    </row>
    <row r="17" spans="1:17" ht="19.5" customHeight="1">
      <c r="A17" s="233">
        <v>7</v>
      </c>
      <c r="B17" s="259" t="s">
        <v>250</v>
      </c>
      <c r="C17" s="257">
        <v>4902559</v>
      </c>
      <c r="D17" s="243" t="s">
        <v>12</v>
      </c>
      <c r="E17" s="87" t="s">
        <v>304</v>
      </c>
      <c r="F17" s="258">
        <v>300</v>
      </c>
      <c r="G17" s="294">
        <v>210</v>
      </c>
      <c r="H17" s="295">
        <v>210</v>
      </c>
      <c r="I17" s="278">
        <f>G17-H17</f>
        <v>0</v>
      </c>
      <c r="J17" s="278">
        <f>$F17*I17</f>
        <v>0</v>
      </c>
      <c r="K17" s="278">
        <f>J17/1000000</f>
        <v>0</v>
      </c>
      <c r="L17" s="294">
        <v>999967</v>
      </c>
      <c r="M17" s="295">
        <v>999968</v>
      </c>
      <c r="N17" s="278">
        <f>L17-M17</f>
        <v>-1</v>
      </c>
      <c r="O17" s="278">
        <f>$F17*N17</f>
        <v>-300</v>
      </c>
      <c r="P17" s="278">
        <f>O17/1000000</f>
        <v>-2.9999999999999997E-4</v>
      </c>
      <c r="Q17" s="388"/>
    </row>
    <row r="18" spans="1:17" ht="20.100000000000001" customHeight="1">
      <c r="A18" s="233"/>
      <c r="B18" s="256"/>
      <c r="C18" s="257"/>
      <c r="D18" s="243"/>
      <c r="E18" s="87"/>
      <c r="F18" s="258"/>
      <c r="G18" s="294"/>
      <c r="H18" s="295"/>
      <c r="I18" s="278"/>
      <c r="J18" s="278"/>
      <c r="K18" s="278"/>
      <c r="L18" s="294"/>
      <c r="M18" s="295"/>
      <c r="N18" s="278"/>
      <c r="O18" s="278"/>
      <c r="P18" s="278"/>
      <c r="Q18" s="388"/>
    </row>
    <row r="19" spans="1:17" ht="20.100000000000001" customHeight="1">
      <c r="A19" s="233"/>
      <c r="B19" s="259"/>
      <c r="C19" s="257"/>
      <c r="D19" s="243"/>
      <c r="E19" s="87"/>
      <c r="F19" s="258"/>
      <c r="G19" s="294"/>
      <c r="H19" s="295"/>
      <c r="I19" s="278"/>
      <c r="J19" s="278"/>
      <c r="K19" s="278"/>
      <c r="L19" s="294"/>
      <c r="M19" s="295"/>
      <c r="N19" s="278"/>
      <c r="O19" s="278"/>
      <c r="P19" s="278"/>
      <c r="Q19" s="388"/>
    </row>
    <row r="20" spans="1:17" ht="20.100000000000001" customHeight="1">
      <c r="A20" s="233"/>
      <c r="B20" s="256" t="s">
        <v>237</v>
      </c>
      <c r="C20" s="257"/>
      <c r="D20" s="243"/>
      <c r="E20" s="87"/>
      <c r="F20" s="260"/>
      <c r="G20" s="294"/>
      <c r="H20" s="295"/>
      <c r="I20" s="278"/>
      <c r="J20" s="278"/>
      <c r="K20" s="497">
        <f>SUM(K9:K19)</f>
        <v>0.16607077100000003</v>
      </c>
      <c r="L20" s="294"/>
      <c r="M20" s="295"/>
      <c r="N20" s="278"/>
      <c r="O20" s="278"/>
      <c r="P20" s="497">
        <f>SUM(P9:P19)</f>
        <v>4.1874954000000013E-2</v>
      </c>
      <c r="Q20" s="388"/>
    </row>
    <row r="21" spans="1:17" ht="20.100000000000001" customHeight="1">
      <c r="A21" s="233"/>
      <c r="B21" s="256" t="s">
        <v>238</v>
      </c>
      <c r="C21" s="257"/>
      <c r="D21" s="243"/>
      <c r="E21" s="87"/>
      <c r="F21" s="260"/>
      <c r="G21" s="294"/>
      <c r="H21" s="295"/>
      <c r="I21" s="278"/>
      <c r="J21" s="278"/>
      <c r="K21" s="278"/>
      <c r="L21" s="294"/>
      <c r="M21" s="295"/>
      <c r="N21" s="278"/>
      <c r="O21" s="278"/>
      <c r="P21" s="278"/>
      <c r="Q21" s="388"/>
    </row>
    <row r="22" spans="1:17" ht="20.100000000000001" customHeight="1">
      <c r="A22" s="233"/>
      <c r="B22" s="256" t="s">
        <v>239</v>
      </c>
      <c r="C22" s="257"/>
      <c r="D22" s="243"/>
      <c r="E22" s="87"/>
      <c r="F22" s="260"/>
      <c r="G22" s="294"/>
      <c r="H22" s="295"/>
      <c r="I22" s="278"/>
      <c r="J22" s="278"/>
      <c r="K22" s="278"/>
      <c r="L22" s="294"/>
      <c r="M22" s="295"/>
      <c r="N22" s="278"/>
      <c r="O22" s="278"/>
      <c r="P22" s="278"/>
      <c r="Q22" s="388"/>
    </row>
    <row r="23" spans="1:17" ht="20.100000000000001" customHeight="1">
      <c r="A23" s="233">
        <v>8</v>
      </c>
      <c r="B23" s="259" t="s">
        <v>240</v>
      </c>
      <c r="C23" s="257">
        <v>4864796</v>
      </c>
      <c r="D23" s="243" t="s">
        <v>12</v>
      </c>
      <c r="E23" s="87" t="s">
        <v>304</v>
      </c>
      <c r="F23" s="258">
        <v>200</v>
      </c>
      <c r="G23" s="294">
        <v>954745</v>
      </c>
      <c r="H23" s="295">
        <v>954745</v>
      </c>
      <c r="I23" s="278">
        <f>G23-H23</f>
        <v>0</v>
      </c>
      <c r="J23" s="278">
        <f>$F23*I23</f>
        <v>0</v>
      </c>
      <c r="K23" s="278">
        <f>J23/1000000</f>
        <v>0</v>
      </c>
      <c r="L23" s="294">
        <v>991368</v>
      </c>
      <c r="M23" s="295">
        <v>991368</v>
      </c>
      <c r="N23" s="278">
        <f>L23-M23</f>
        <v>0</v>
      </c>
      <c r="O23" s="278">
        <f>$F23*N23</f>
        <v>0</v>
      </c>
      <c r="P23" s="278">
        <f>O23/1000000</f>
        <v>0</v>
      </c>
      <c r="Q23" s="396"/>
    </row>
    <row r="24" spans="1:17" ht="21" customHeight="1">
      <c r="A24" s="233">
        <v>9</v>
      </c>
      <c r="B24" s="259" t="s">
        <v>241</v>
      </c>
      <c r="C24" s="257">
        <v>4864804</v>
      </c>
      <c r="D24" s="243" t="s">
        <v>12</v>
      </c>
      <c r="E24" s="87" t="s">
        <v>304</v>
      </c>
      <c r="F24" s="258">
        <v>187.5</v>
      </c>
      <c r="G24" s="294">
        <v>993263</v>
      </c>
      <c r="H24" s="295">
        <v>993263</v>
      </c>
      <c r="I24" s="278">
        <f>G24-H24</f>
        <v>0</v>
      </c>
      <c r="J24" s="278">
        <f>$F24*I24</f>
        <v>0</v>
      </c>
      <c r="K24" s="278">
        <f>J24/1000000</f>
        <v>0</v>
      </c>
      <c r="L24" s="294">
        <v>993619</v>
      </c>
      <c r="M24" s="295">
        <v>993619</v>
      </c>
      <c r="N24" s="278">
        <f>L24-M24</f>
        <v>0</v>
      </c>
      <c r="O24" s="278">
        <f>$F24*N24</f>
        <v>0</v>
      </c>
      <c r="P24" s="278">
        <f>O24/1000000</f>
        <v>0</v>
      </c>
      <c r="Q24" s="799"/>
    </row>
    <row r="25" spans="1:17" ht="19.5" customHeight="1">
      <c r="A25" s="233"/>
      <c r="B25" s="256" t="s">
        <v>242</v>
      </c>
      <c r="C25" s="259"/>
      <c r="D25" s="243"/>
      <c r="E25" s="87"/>
      <c r="F25" s="260"/>
      <c r="G25" s="294"/>
      <c r="H25" s="295"/>
      <c r="I25" s="278"/>
      <c r="J25" s="278"/>
      <c r="K25" s="497">
        <f>SUM(K23:K24)</f>
        <v>0</v>
      </c>
      <c r="L25" s="294"/>
      <c r="M25" s="295"/>
      <c r="N25" s="278"/>
      <c r="O25" s="278"/>
      <c r="P25" s="497">
        <f>SUM(P23:P24)</f>
        <v>0</v>
      </c>
      <c r="Q25" s="388"/>
    </row>
    <row r="26" spans="1:17" ht="20.100000000000001" customHeight="1">
      <c r="A26" s="233"/>
      <c r="B26" s="256" t="s">
        <v>243</v>
      </c>
      <c r="C26" s="257"/>
      <c r="D26" s="243"/>
      <c r="E26" s="77"/>
      <c r="F26" s="258"/>
      <c r="G26" s="294"/>
      <c r="H26" s="295"/>
      <c r="I26" s="278"/>
      <c r="J26" s="278"/>
      <c r="K26" s="278"/>
      <c r="L26" s="294"/>
      <c r="M26" s="295"/>
      <c r="N26" s="278"/>
      <c r="O26" s="278"/>
      <c r="P26" s="278"/>
      <c r="Q26" s="388"/>
    </row>
    <row r="27" spans="1:17" ht="20.100000000000001" customHeight="1">
      <c r="A27" s="233"/>
      <c r="B27" s="256" t="s">
        <v>239</v>
      </c>
      <c r="C27" s="257"/>
      <c r="D27" s="243"/>
      <c r="E27" s="77"/>
      <c r="F27" s="258"/>
      <c r="G27" s="294"/>
      <c r="H27" s="295"/>
      <c r="I27" s="278"/>
      <c r="J27" s="278"/>
      <c r="K27" s="278"/>
      <c r="L27" s="294"/>
      <c r="M27" s="295"/>
      <c r="N27" s="278"/>
      <c r="O27" s="278"/>
      <c r="P27" s="278"/>
      <c r="Q27" s="388"/>
    </row>
    <row r="28" spans="1:17" ht="20.100000000000001" customHeight="1">
      <c r="A28" s="233">
        <v>10</v>
      </c>
      <c r="B28" s="259" t="s">
        <v>244</v>
      </c>
      <c r="C28" s="257">
        <v>4864866</v>
      </c>
      <c r="D28" s="243" t="s">
        <v>12</v>
      </c>
      <c r="E28" s="87" t="s">
        <v>304</v>
      </c>
      <c r="F28" s="419">
        <v>1250</v>
      </c>
      <c r="G28" s="294">
        <v>999090</v>
      </c>
      <c r="H28" s="295">
        <v>999098</v>
      </c>
      <c r="I28" s="278">
        <f t="shared" ref="I28:I33" si="0">G28-H28</f>
        <v>-8</v>
      </c>
      <c r="J28" s="278">
        <f t="shared" ref="J28:J33" si="1">$F28*I28</f>
        <v>-10000</v>
      </c>
      <c r="K28" s="278">
        <f t="shared" ref="K28:K33" si="2">J28/1000000</f>
        <v>-0.01</v>
      </c>
      <c r="L28" s="294">
        <v>998560</v>
      </c>
      <c r="M28" s="295">
        <v>998644</v>
      </c>
      <c r="N28" s="278">
        <f t="shared" ref="N28:N33" si="3">L28-M28</f>
        <v>-84</v>
      </c>
      <c r="O28" s="278">
        <f t="shared" ref="O28:O33" si="4">$F28*N28</f>
        <v>-105000</v>
      </c>
      <c r="P28" s="278">
        <f t="shared" ref="P28:P33" si="5">O28/1000000</f>
        <v>-0.105</v>
      </c>
      <c r="Q28" s="388"/>
    </row>
    <row r="29" spans="1:17" ht="19.5" customHeight="1">
      <c r="A29" s="233">
        <v>11</v>
      </c>
      <c r="B29" s="259" t="s">
        <v>245</v>
      </c>
      <c r="C29" s="257">
        <v>5295199</v>
      </c>
      <c r="D29" s="243" t="s">
        <v>12</v>
      </c>
      <c r="E29" s="87" t="s">
        <v>304</v>
      </c>
      <c r="F29" s="419">
        <v>937.5</v>
      </c>
      <c r="G29" s="294">
        <v>998420</v>
      </c>
      <c r="H29" s="295">
        <v>998450</v>
      </c>
      <c r="I29" s="278">
        <f t="shared" si="0"/>
        <v>-30</v>
      </c>
      <c r="J29" s="278">
        <f t="shared" si="1"/>
        <v>-28125</v>
      </c>
      <c r="K29" s="278">
        <f t="shared" si="2"/>
        <v>-2.8125000000000001E-2</v>
      </c>
      <c r="L29" s="294">
        <v>999561</v>
      </c>
      <c r="M29" s="295">
        <v>999624</v>
      </c>
      <c r="N29" s="278">
        <f t="shared" si="3"/>
        <v>-63</v>
      </c>
      <c r="O29" s="278">
        <f t="shared" si="4"/>
        <v>-59062.5</v>
      </c>
      <c r="P29" s="278">
        <f t="shared" si="5"/>
        <v>-5.9062499999999997E-2</v>
      </c>
      <c r="Q29" s="388"/>
    </row>
    <row r="30" spans="1:17" ht="20.100000000000001" customHeight="1">
      <c r="A30" s="233">
        <v>12</v>
      </c>
      <c r="B30" s="259" t="s">
        <v>246</v>
      </c>
      <c r="C30" s="257">
        <v>4864814</v>
      </c>
      <c r="D30" s="243" t="s">
        <v>12</v>
      </c>
      <c r="E30" s="87" t="s">
        <v>304</v>
      </c>
      <c r="F30" s="419">
        <v>125</v>
      </c>
      <c r="G30" s="294">
        <v>993338</v>
      </c>
      <c r="H30" s="295">
        <v>993465</v>
      </c>
      <c r="I30" s="278">
        <f t="shared" si="0"/>
        <v>-127</v>
      </c>
      <c r="J30" s="278">
        <f t="shared" si="1"/>
        <v>-15875</v>
      </c>
      <c r="K30" s="278">
        <f t="shared" si="2"/>
        <v>-1.5875E-2</v>
      </c>
      <c r="L30" s="294">
        <v>996169</v>
      </c>
      <c r="M30" s="295">
        <v>996676</v>
      </c>
      <c r="N30" s="278">
        <f t="shared" si="3"/>
        <v>-507</v>
      </c>
      <c r="O30" s="278">
        <f t="shared" si="4"/>
        <v>-63375</v>
      </c>
      <c r="P30" s="278">
        <f t="shared" si="5"/>
        <v>-6.3375000000000001E-2</v>
      </c>
      <c r="Q30" s="388"/>
    </row>
    <row r="31" spans="1:17" ht="20.100000000000001" customHeight="1">
      <c r="A31" s="233">
        <v>13</v>
      </c>
      <c r="B31" s="259" t="s">
        <v>473</v>
      </c>
      <c r="C31" s="257">
        <v>4865123</v>
      </c>
      <c r="D31" s="243" t="s">
        <v>12</v>
      </c>
      <c r="E31" s="87" t="s">
        <v>304</v>
      </c>
      <c r="F31" s="419">
        <v>1250</v>
      </c>
      <c r="G31" s="294">
        <v>999360</v>
      </c>
      <c r="H31" s="295">
        <v>999371</v>
      </c>
      <c r="I31" s="278">
        <f t="shared" si="0"/>
        <v>-11</v>
      </c>
      <c r="J31" s="278">
        <f t="shared" si="1"/>
        <v>-13750</v>
      </c>
      <c r="K31" s="278">
        <f t="shared" si="2"/>
        <v>-1.375E-2</v>
      </c>
      <c r="L31" s="294">
        <v>999959</v>
      </c>
      <c r="M31" s="295">
        <v>999978</v>
      </c>
      <c r="N31" s="278">
        <f t="shared" si="3"/>
        <v>-19</v>
      </c>
      <c r="O31" s="278">
        <f t="shared" si="4"/>
        <v>-23750</v>
      </c>
      <c r="P31" s="278">
        <f t="shared" si="5"/>
        <v>-2.375E-2</v>
      </c>
      <c r="Q31" s="388"/>
    </row>
    <row r="32" spans="1:17" ht="20.100000000000001" customHeight="1">
      <c r="A32" s="233">
        <v>14</v>
      </c>
      <c r="B32" s="259" t="s">
        <v>247</v>
      </c>
      <c r="C32" s="257">
        <v>4865152</v>
      </c>
      <c r="D32" s="243" t="s">
        <v>12</v>
      </c>
      <c r="E32" s="87" t="s">
        <v>304</v>
      </c>
      <c r="F32" s="419">
        <v>1000</v>
      </c>
      <c r="G32" s="294">
        <v>998171</v>
      </c>
      <c r="H32" s="295">
        <v>998177</v>
      </c>
      <c r="I32" s="278">
        <f t="shared" si="0"/>
        <v>-6</v>
      </c>
      <c r="J32" s="278">
        <f t="shared" si="1"/>
        <v>-6000</v>
      </c>
      <c r="K32" s="278">
        <f t="shared" si="2"/>
        <v>-6.0000000000000001E-3</v>
      </c>
      <c r="L32" s="294">
        <v>999588</v>
      </c>
      <c r="M32" s="295">
        <v>999651</v>
      </c>
      <c r="N32" s="278">
        <f t="shared" si="3"/>
        <v>-63</v>
      </c>
      <c r="O32" s="278">
        <f t="shared" si="4"/>
        <v>-63000</v>
      </c>
      <c r="P32" s="278">
        <f t="shared" si="5"/>
        <v>-6.3E-2</v>
      </c>
      <c r="Q32" s="396"/>
    </row>
    <row r="33" spans="1:17" ht="20.100000000000001" customHeight="1">
      <c r="A33" s="233">
        <v>15</v>
      </c>
      <c r="B33" s="259" t="s">
        <v>331</v>
      </c>
      <c r="C33" s="257">
        <v>4864821</v>
      </c>
      <c r="D33" s="243" t="s">
        <v>12</v>
      </c>
      <c r="E33" s="87" t="s">
        <v>304</v>
      </c>
      <c r="F33" s="419">
        <v>1000</v>
      </c>
      <c r="G33" s="294">
        <v>965513</v>
      </c>
      <c r="H33" s="295">
        <v>965526</v>
      </c>
      <c r="I33" s="278">
        <f t="shared" si="0"/>
        <v>-13</v>
      </c>
      <c r="J33" s="278">
        <f t="shared" si="1"/>
        <v>-13000</v>
      </c>
      <c r="K33" s="278">
        <f t="shared" si="2"/>
        <v>-1.2999999999999999E-2</v>
      </c>
      <c r="L33" s="294">
        <v>990364</v>
      </c>
      <c r="M33" s="295">
        <v>990527</v>
      </c>
      <c r="N33" s="278">
        <f t="shared" si="3"/>
        <v>-163</v>
      </c>
      <c r="O33" s="278">
        <f t="shared" si="4"/>
        <v>-163000</v>
      </c>
      <c r="P33" s="278">
        <f t="shared" si="5"/>
        <v>-0.16300000000000001</v>
      </c>
      <c r="Q33" s="402"/>
    </row>
    <row r="34" spans="1:17" ht="20.100000000000001" customHeight="1">
      <c r="A34" s="233"/>
      <c r="B34" s="256" t="s">
        <v>234</v>
      </c>
      <c r="C34" s="257"/>
      <c r="D34" s="243"/>
      <c r="E34" s="77"/>
      <c r="F34" s="258"/>
      <c r="G34" s="294"/>
      <c r="H34" s="295"/>
      <c r="I34" s="278"/>
      <c r="J34" s="278"/>
      <c r="K34" s="278"/>
      <c r="L34" s="294"/>
      <c r="M34" s="295"/>
      <c r="N34" s="278"/>
      <c r="O34" s="278"/>
      <c r="P34" s="278"/>
      <c r="Q34" s="388"/>
    </row>
    <row r="35" spans="1:17" ht="20.100000000000001" customHeight="1">
      <c r="A35" s="233">
        <v>16</v>
      </c>
      <c r="B35" s="259" t="s">
        <v>248</v>
      </c>
      <c r="C35" s="257">
        <v>5128406</v>
      </c>
      <c r="D35" s="243" t="s">
        <v>12</v>
      </c>
      <c r="E35" s="87" t="s">
        <v>304</v>
      </c>
      <c r="F35" s="419">
        <v>-625</v>
      </c>
      <c r="G35" s="294">
        <v>999818</v>
      </c>
      <c r="H35" s="295">
        <v>999826</v>
      </c>
      <c r="I35" s="278">
        <f>G35-H35</f>
        <v>-8</v>
      </c>
      <c r="J35" s="278">
        <f>$F35*I35</f>
        <v>5000</v>
      </c>
      <c r="K35" s="278">
        <f>J35/1000000</f>
        <v>5.0000000000000001E-3</v>
      </c>
      <c r="L35" s="294">
        <v>999767</v>
      </c>
      <c r="M35" s="295">
        <v>999795</v>
      </c>
      <c r="N35" s="278">
        <f>L35-M35</f>
        <v>-28</v>
      </c>
      <c r="O35" s="278">
        <f>$F35*N35</f>
        <v>17500</v>
      </c>
      <c r="P35" s="278">
        <f>O35/1000000</f>
        <v>1.7500000000000002E-2</v>
      </c>
      <c r="Q35" s="705"/>
    </row>
    <row r="36" spans="1:17" ht="20.100000000000001" customHeight="1">
      <c r="A36" s="233">
        <v>17</v>
      </c>
      <c r="B36" s="259" t="s">
        <v>251</v>
      </c>
      <c r="C36" s="257">
        <v>4902559</v>
      </c>
      <c r="D36" s="243" t="s">
        <v>12</v>
      </c>
      <c r="E36" s="87" t="s">
        <v>304</v>
      </c>
      <c r="F36" s="257">
        <v>-300</v>
      </c>
      <c r="G36" s="294">
        <v>210</v>
      </c>
      <c r="H36" s="295">
        <v>210</v>
      </c>
      <c r="I36" s="278">
        <f>G36-H36</f>
        <v>0</v>
      </c>
      <c r="J36" s="278">
        <f>$F36*I36</f>
        <v>0</v>
      </c>
      <c r="K36" s="278">
        <f>J36/1000000</f>
        <v>0</v>
      </c>
      <c r="L36" s="294">
        <v>999967</v>
      </c>
      <c r="M36" s="295">
        <v>999968</v>
      </c>
      <c r="N36" s="278">
        <f>L36-M36</f>
        <v>-1</v>
      </c>
      <c r="O36" s="278">
        <f>$F36*N36</f>
        <v>300</v>
      </c>
      <c r="P36" s="278">
        <f>O36/1000000</f>
        <v>2.9999999999999997E-4</v>
      </c>
      <c r="Q36" s="388"/>
    </row>
    <row r="37" spans="1:17" ht="20.100000000000001" customHeight="1" thickBot="1">
      <c r="A37" s="261"/>
      <c r="B37" s="262" t="s">
        <v>249</v>
      </c>
      <c r="C37" s="262"/>
      <c r="D37" s="262"/>
      <c r="E37" s="262"/>
      <c r="F37" s="262"/>
      <c r="G37" s="92"/>
      <c r="H37" s="91"/>
      <c r="I37" s="91"/>
      <c r="J37" s="91"/>
      <c r="K37" s="363">
        <f>SUM(K28:K36)</f>
        <v>-8.1750000000000003E-2</v>
      </c>
      <c r="L37" s="266"/>
      <c r="M37" s="576"/>
      <c r="N37" s="576"/>
      <c r="O37" s="576"/>
      <c r="P37" s="263">
        <f>SUM(P28:P36)</f>
        <v>-0.45938749999999995</v>
      </c>
      <c r="Q37" s="461"/>
    </row>
    <row r="38" spans="1:17" ht="13.5" thickTop="1">
      <c r="A38" s="49"/>
      <c r="B38" s="2"/>
      <c r="C38" s="84"/>
      <c r="D38" s="49"/>
      <c r="E38" s="84"/>
      <c r="F38" s="9"/>
      <c r="G38" s="9"/>
      <c r="H38" s="9"/>
      <c r="I38" s="9"/>
      <c r="J38" s="9"/>
      <c r="K38" s="10"/>
      <c r="L38" s="267"/>
      <c r="M38" s="452"/>
      <c r="N38" s="452"/>
      <c r="O38" s="452"/>
      <c r="P38" s="452"/>
    </row>
    <row r="39" spans="1:17">
      <c r="K39" s="452"/>
      <c r="L39" s="452"/>
      <c r="M39" s="452"/>
      <c r="N39" s="452"/>
      <c r="O39" s="452"/>
      <c r="P39" s="452"/>
    </row>
    <row r="40" spans="1:17">
      <c r="G40" s="577"/>
      <c r="K40" s="452"/>
      <c r="L40" s="452"/>
      <c r="M40" s="452"/>
      <c r="N40" s="452"/>
      <c r="O40" s="452"/>
      <c r="P40" s="452"/>
    </row>
    <row r="41" spans="1:17" ht="21.75">
      <c r="B41" s="160" t="s">
        <v>290</v>
      </c>
      <c r="K41" s="578">
        <f>K20</f>
        <v>0.16607077100000003</v>
      </c>
      <c r="L41" s="579"/>
      <c r="M41" s="579"/>
      <c r="N41" s="579"/>
      <c r="O41" s="579"/>
      <c r="P41" s="578">
        <f>P20</f>
        <v>4.1874954000000013E-2</v>
      </c>
    </row>
    <row r="42" spans="1:17" ht="21.75">
      <c r="B42" s="160" t="s">
        <v>291</v>
      </c>
      <c r="K42" s="578">
        <f>K25</f>
        <v>0</v>
      </c>
      <c r="L42" s="579"/>
      <c r="M42" s="579"/>
      <c r="N42" s="579"/>
      <c r="O42" s="579"/>
      <c r="P42" s="578">
        <f>P25</f>
        <v>0</v>
      </c>
    </row>
    <row r="43" spans="1:17" ht="21.75">
      <c r="B43" s="160" t="s">
        <v>292</v>
      </c>
      <c r="K43" s="578">
        <f>K37</f>
        <v>-8.1750000000000003E-2</v>
      </c>
      <c r="L43" s="579"/>
      <c r="M43" s="579"/>
      <c r="N43" s="579"/>
      <c r="O43" s="579"/>
      <c r="P43" s="580">
        <f>P37</f>
        <v>-0.45938749999999995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5"/>
  <sheetViews>
    <sheetView view="pageBreakPreview" topLeftCell="A50" zoomScale="70" zoomScaleNormal="75" zoomScaleSheetLayoutView="70" workbookViewId="0">
      <selection activeCell="K43" sqref="K43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customWidth="1"/>
    <col min="12" max="12" width="14.140625" customWidth="1"/>
    <col min="13" max="13" width="13.5703125" customWidth="1"/>
    <col min="14" max="14" width="11.28515625" customWidth="1"/>
    <col min="15" max="15" width="13.42578125" customWidth="1"/>
    <col min="16" max="16" width="12.85546875" customWidth="1"/>
    <col min="17" max="17" width="18.7109375" customWidth="1"/>
    <col min="18" max="18" width="7.5703125" customWidth="1"/>
  </cols>
  <sheetData>
    <row r="1" spans="1:17" ht="26.25">
      <c r="A1" s="1" t="s">
        <v>213</v>
      </c>
    </row>
    <row r="2" spans="1:17" ht="20.25">
      <c r="A2" s="273" t="s">
        <v>214</v>
      </c>
      <c r="P2" s="240" t="str">
        <f>NDPL!Q1</f>
        <v>JUNE-2023</v>
      </c>
    </row>
    <row r="3" spans="1:17" ht="18">
      <c r="A3" s="156" t="s">
        <v>307</v>
      </c>
      <c r="B3" s="156"/>
      <c r="C3" s="228"/>
      <c r="D3" s="229"/>
      <c r="E3" s="229"/>
      <c r="F3" s="228"/>
      <c r="G3" s="228"/>
      <c r="H3" s="228"/>
      <c r="I3" s="228"/>
    </row>
    <row r="4" spans="1:17" ht="24" thickBot="1">
      <c r="A4" s="3"/>
      <c r="G4" s="17"/>
      <c r="H4" s="17"/>
      <c r="I4" s="42" t="s">
        <v>353</v>
      </c>
      <c r="J4" s="17"/>
      <c r="K4" s="17"/>
      <c r="L4" s="17"/>
      <c r="M4" s="17"/>
      <c r="N4" s="42" t="s">
        <v>354</v>
      </c>
      <c r="O4" s="17"/>
      <c r="P4" s="17"/>
    </row>
    <row r="5" spans="1:17" ht="39.75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30/06/2023</v>
      </c>
      <c r="H5" s="29" t="str">
        <f>NDPL!H5</f>
        <v>INTIAL READING 01/06/2023</v>
      </c>
      <c r="I5" s="29" t="s">
        <v>4</v>
      </c>
      <c r="J5" s="29" t="s">
        <v>5</v>
      </c>
      <c r="K5" s="29" t="s">
        <v>6</v>
      </c>
      <c r="L5" s="31" t="str">
        <f>NDPL!G5</f>
        <v>FINAL READING 30/06/2023</v>
      </c>
      <c r="M5" s="29" t="str">
        <f>NDPL!H5</f>
        <v>INTIAL READING 01/06/2023</v>
      </c>
      <c r="N5" s="29" t="s">
        <v>4</v>
      </c>
      <c r="O5" s="29" t="s">
        <v>5</v>
      </c>
      <c r="P5" s="30" t="s">
        <v>6</v>
      </c>
      <c r="Q5" s="30" t="s">
        <v>269</v>
      </c>
    </row>
    <row r="6" spans="1:17" ht="14.25" thickTop="1" thickBot="1"/>
    <row r="7" spans="1:17" ht="14.25" thickTop="1" thickBot="1">
      <c r="A7" s="22"/>
      <c r="B7" s="99"/>
      <c r="C7" s="23"/>
      <c r="D7" s="23"/>
      <c r="E7" s="23"/>
      <c r="F7" s="26"/>
      <c r="G7" s="22"/>
      <c r="H7" s="23"/>
      <c r="I7" s="23"/>
      <c r="J7" s="23"/>
      <c r="K7" s="26"/>
      <c r="L7" s="22"/>
      <c r="M7" s="23"/>
      <c r="N7" s="23"/>
      <c r="O7" s="23"/>
      <c r="P7" s="26"/>
      <c r="Q7" s="127"/>
    </row>
    <row r="8" spans="1:17" ht="19.5">
      <c r="A8" s="793" t="s">
        <v>468</v>
      </c>
      <c r="B8" s="730" t="s">
        <v>256</v>
      </c>
      <c r="C8" s="731"/>
      <c r="D8" s="732"/>
      <c r="E8" s="732"/>
      <c r="F8" s="733"/>
      <c r="G8" s="734"/>
      <c r="H8" s="43"/>
      <c r="I8" s="735"/>
      <c r="J8" s="735"/>
      <c r="K8" s="736"/>
      <c r="L8" s="737"/>
      <c r="M8" s="738"/>
      <c r="N8" s="735"/>
      <c r="O8" s="735"/>
      <c r="P8" s="736"/>
      <c r="Q8" s="739"/>
    </row>
    <row r="9" spans="1:17" ht="18">
      <c r="A9" s="202"/>
      <c r="B9" s="369" t="s">
        <v>257</v>
      </c>
      <c r="C9" s="130" t="s">
        <v>459</v>
      </c>
      <c r="D9" s="102"/>
      <c r="E9" s="100"/>
      <c r="F9" s="101"/>
      <c r="G9" s="21"/>
      <c r="H9" s="17"/>
      <c r="I9" s="62"/>
      <c r="J9" s="62"/>
      <c r="K9" s="63"/>
      <c r="L9" s="155"/>
      <c r="M9" s="62"/>
      <c r="N9" s="62"/>
      <c r="O9" s="62"/>
      <c r="P9" s="63"/>
      <c r="Q9" s="740"/>
    </row>
    <row r="10" spans="1:17" s="384" customFormat="1" ht="18">
      <c r="A10" s="741">
        <v>1</v>
      </c>
      <c r="B10" s="442" t="s">
        <v>253</v>
      </c>
      <c r="C10" s="368">
        <v>4865015</v>
      </c>
      <c r="D10" s="380" t="s">
        <v>12</v>
      </c>
      <c r="E10" s="100" t="s">
        <v>311</v>
      </c>
      <c r="F10" s="443">
        <v>2000</v>
      </c>
      <c r="G10" s="294">
        <v>15331</v>
      </c>
      <c r="H10" s="295">
        <v>14930</v>
      </c>
      <c r="I10" s="278">
        <f>G10-H10</f>
        <v>401</v>
      </c>
      <c r="J10" s="278">
        <f>$F10*I10</f>
        <v>802000</v>
      </c>
      <c r="K10" s="278">
        <f>J10/1000000</f>
        <v>0.80200000000000005</v>
      </c>
      <c r="L10" s="294">
        <v>1000001</v>
      </c>
      <c r="M10" s="295">
        <v>999999</v>
      </c>
      <c r="N10" s="278">
        <f>L10-M10</f>
        <v>2</v>
      </c>
      <c r="O10" s="278">
        <f>$F10*N10</f>
        <v>4000</v>
      </c>
      <c r="P10" s="278">
        <f>O10/1000000</f>
        <v>4.0000000000000001E-3</v>
      </c>
      <c r="Q10" s="742"/>
    </row>
    <row r="11" spans="1:17" s="814" customFormat="1" ht="18">
      <c r="A11" s="741">
        <v>2</v>
      </c>
      <c r="B11" s="442" t="s">
        <v>255</v>
      </c>
      <c r="C11" s="368">
        <v>4864969</v>
      </c>
      <c r="D11" s="380" t="s">
        <v>12</v>
      </c>
      <c r="E11" s="100" t="s">
        <v>311</v>
      </c>
      <c r="F11" s="368">
        <v>2000</v>
      </c>
      <c r="G11" s="294">
        <v>6410</v>
      </c>
      <c r="H11" s="295">
        <v>6018</v>
      </c>
      <c r="I11" s="278">
        <f>G11-H11</f>
        <v>392</v>
      </c>
      <c r="J11" s="278">
        <f>$F11*I11</f>
        <v>784000</v>
      </c>
      <c r="K11" s="278">
        <f>J11/1000000</f>
        <v>0.78400000000000003</v>
      </c>
      <c r="L11" s="294">
        <v>3</v>
      </c>
      <c r="M11" s="295">
        <v>0</v>
      </c>
      <c r="N11" s="278">
        <f>L11-M11</f>
        <v>3</v>
      </c>
      <c r="O11" s="278">
        <f>$F11*N11</f>
        <v>6000</v>
      </c>
      <c r="P11" s="278">
        <f>O11/1000000</f>
        <v>6.0000000000000001E-3</v>
      </c>
      <c r="Q11" s="743"/>
    </row>
    <row r="12" spans="1:17" ht="15.75">
      <c r="A12" s="203"/>
      <c r="B12" s="17"/>
      <c r="C12" s="17"/>
      <c r="D12" s="17"/>
      <c r="E12" s="17"/>
      <c r="F12" s="17"/>
      <c r="G12" s="294"/>
      <c r="H12" s="744" t="s">
        <v>455</v>
      </c>
      <c r="I12" s="17"/>
      <c r="J12" s="17"/>
      <c r="K12" s="745">
        <f>SUM(K10:K11)</f>
        <v>1.5860000000000001</v>
      </c>
      <c r="L12" s="294"/>
      <c r="M12" s="17"/>
      <c r="N12" s="17"/>
      <c r="O12" s="17"/>
      <c r="P12" s="745">
        <f>SUM(P10:P10)</f>
        <v>4.0000000000000001E-3</v>
      </c>
      <c r="Q12" s="743"/>
    </row>
    <row r="13" spans="1:17" ht="15.75">
      <c r="A13" s="203"/>
      <c r="B13" s="17"/>
      <c r="C13" s="17"/>
      <c r="D13" s="17"/>
      <c r="E13" s="17"/>
      <c r="F13" s="17"/>
      <c r="G13" s="294"/>
      <c r="H13" s="744" t="s">
        <v>456</v>
      </c>
      <c r="I13" s="17"/>
      <c r="J13" s="746" t="s">
        <v>457</v>
      </c>
      <c r="K13" s="745">
        <f>SUM(NDMC!K34,BYPL!K32)</f>
        <v>-1.3370000000000002</v>
      </c>
      <c r="L13" s="294"/>
      <c r="M13" s="17"/>
      <c r="N13" s="17"/>
      <c r="O13" s="17"/>
      <c r="P13" s="745">
        <f>SUM(NDMC!P34,BYPL!P32)</f>
        <v>9.2749999999999999E-2</v>
      </c>
      <c r="Q13" s="743"/>
    </row>
    <row r="14" spans="1:17" ht="15.75">
      <c r="A14" s="747"/>
      <c r="B14" s="103"/>
      <c r="C14" s="96"/>
      <c r="D14" s="380"/>
      <c r="E14" s="104"/>
      <c r="F14" s="105"/>
      <c r="G14" s="108"/>
      <c r="H14" s="744" t="s">
        <v>458</v>
      </c>
      <c r="I14" s="62"/>
      <c r="J14" s="62"/>
      <c r="K14" s="728">
        <f>SUM(K12,-K13)</f>
        <v>2.923</v>
      </c>
      <c r="L14" s="155"/>
      <c r="M14" s="62"/>
      <c r="N14" s="62"/>
      <c r="O14" s="62"/>
      <c r="P14" s="728">
        <f>SUM(P12,-P13)</f>
        <v>-8.8749999999999996E-2</v>
      </c>
      <c r="Q14" s="740"/>
    </row>
    <row r="15" spans="1:17" ht="16.5">
      <c r="A15" s="794"/>
      <c r="B15" s="572" t="s">
        <v>465</v>
      </c>
      <c r="C15" s="438"/>
      <c r="D15" s="439"/>
      <c r="E15" s="439"/>
      <c r="F15" s="440"/>
      <c r="G15" s="108"/>
      <c r="H15" s="80"/>
      <c r="I15" s="278"/>
      <c r="J15" s="278"/>
      <c r="K15" s="497"/>
      <c r="L15" s="294"/>
      <c r="M15" s="295"/>
      <c r="N15" s="278"/>
      <c r="O15" s="278"/>
      <c r="P15" s="497"/>
      <c r="Q15" s="748"/>
    </row>
    <row r="16" spans="1:17" ht="18">
      <c r="A16" s="795"/>
      <c r="B16" s="341" t="s">
        <v>260</v>
      </c>
      <c r="C16" s="749" t="s">
        <v>460</v>
      </c>
      <c r="D16" s="341"/>
      <c r="E16" s="341"/>
      <c r="F16" s="341"/>
      <c r="G16" s="769">
        <v>29.67</v>
      </c>
      <c r="H16" s="341" t="s">
        <v>262</v>
      </c>
      <c r="I16" s="341"/>
      <c r="J16" s="369"/>
      <c r="K16" s="341">
        <f t="shared" ref="K16:K21" si="0">($K$14*G16)/100</f>
        <v>0.86725410000000014</v>
      </c>
      <c r="L16" s="294"/>
      <c r="M16" s="341"/>
      <c r="N16" s="341"/>
      <c r="O16" s="341"/>
      <c r="P16" s="765">
        <f t="shared" ref="P16:P21" si="1">($P$14*G16)/100</f>
        <v>-2.6332124999999998E-2</v>
      </c>
      <c r="Q16" s="770"/>
    </row>
    <row r="17" spans="1:17" ht="18">
      <c r="A17" s="795"/>
      <c r="B17" s="341" t="s">
        <v>312</v>
      </c>
      <c r="C17" s="749" t="s">
        <v>460</v>
      </c>
      <c r="D17" s="341"/>
      <c r="E17" s="341"/>
      <c r="F17" s="341"/>
      <c r="G17" s="769">
        <v>41.53</v>
      </c>
      <c r="H17" s="341" t="s">
        <v>262</v>
      </c>
      <c r="I17" s="341"/>
      <c r="J17" s="369"/>
      <c r="K17" s="341">
        <f t="shared" si="0"/>
        <v>1.2139218999999999</v>
      </c>
      <c r="L17" s="294"/>
      <c r="M17" s="17"/>
      <c r="N17" s="341"/>
      <c r="O17" s="341"/>
      <c r="P17" s="765">
        <f t="shared" si="1"/>
        <v>-3.6857874999999998E-2</v>
      </c>
      <c r="Q17" s="770"/>
    </row>
    <row r="18" spans="1:17" ht="18">
      <c r="A18" s="795"/>
      <c r="B18" s="341" t="s">
        <v>313</v>
      </c>
      <c r="C18" s="749" t="s">
        <v>460</v>
      </c>
      <c r="D18" s="341"/>
      <c r="E18" s="341"/>
      <c r="F18" s="341"/>
      <c r="G18" s="769">
        <v>22.74</v>
      </c>
      <c r="H18" s="341" t="s">
        <v>262</v>
      </c>
      <c r="I18" s="341"/>
      <c r="J18" s="369"/>
      <c r="K18" s="341">
        <f t="shared" si="0"/>
        <v>0.66469020000000001</v>
      </c>
      <c r="L18" s="294"/>
      <c r="M18" s="341"/>
      <c r="N18" s="341"/>
      <c r="O18" s="341"/>
      <c r="P18" s="765">
        <f t="shared" si="1"/>
        <v>-2.0181749999999998E-2</v>
      </c>
      <c r="Q18" s="770"/>
    </row>
    <row r="19" spans="1:17" ht="18">
      <c r="A19" s="795"/>
      <c r="B19" s="341" t="s">
        <v>314</v>
      </c>
      <c r="C19" s="749" t="s">
        <v>460</v>
      </c>
      <c r="D19" s="341"/>
      <c r="E19" s="341"/>
      <c r="F19" s="341"/>
      <c r="G19" s="769">
        <v>4.95</v>
      </c>
      <c r="H19" s="341" t="s">
        <v>262</v>
      </c>
      <c r="I19" s="341"/>
      <c r="J19" s="369"/>
      <c r="K19" s="341">
        <f t="shared" si="0"/>
        <v>0.14468850000000003</v>
      </c>
      <c r="L19" s="294"/>
      <c r="M19" s="341"/>
      <c r="N19" s="341"/>
      <c r="O19" s="341"/>
      <c r="P19" s="765">
        <f t="shared" si="1"/>
        <v>-4.3931250000000003E-3</v>
      </c>
      <c r="Q19" s="770"/>
    </row>
    <row r="20" spans="1:17" ht="18">
      <c r="A20" s="795"/>
      <c r="B20" s="341" t="s">
        <v>315</v>
      </c>
      <c r="C20" s="749" t="s">
        <v>460</v>
      </c>
      <c r="D20" s="341"/>
      <c r="E20" s="341"/>
      <c r="F20" s="341"/>
      <c r="G20" s="769">
        <v>0</v>
      </c>
      <c r="H20" s="341" t="s">
        <v>262</v>
      </c>
      <c r="I20" s="341"/>
      <c r="J20" s="369"/>
      <c r="K20" s="765">
        <f t="shared" si="0"/>
        <v>0</v>
      </c>
      <c r="L20" s="294"/>
      <c r="M20" s="765"/>
      <c r="N20" s="765"/>
      <c r="O20" s="765"/>
      <c r="P20" s="765">
        <f t="shared" si="1"/>
        <v>0</v>
      </c>
      <c r="Q20" s="770"/>
    </row>
    <row r="21" spans="1:17" ht="18">
      <c r="A21" s="795"/>
      <c r="B21" s="341" t="s">
        <v>420</v>
      </c>
      <c r="C21" s="749" t="s">
        <v>460</v>
      </c>
      <c r="D21" s="17"/>
      <c r="E21" s="17"/>
      <c r="F21" s="750"/>
      <c r="G21" s="769">
        <v>0</v>
      </c>
      <c r="H21" s="341" t="s">
        <v>262</v>
      </c>
      <c r="I21" s="17"/>
      <c r="J21" s="751"/>
      <c r="K21" s="765">
        <f t="shared" si="0"/>
        <v>0</v>
      </c>
      <c r="L21" s="294"/>
      <c r="M21" s="19"/>
      <c r="N21" s="19"/>
      <c r="O21" s="19"/>
      <c r="P21" s="765">
        <f t="shared" si="1"/>
        <v>0</v>
      </c>
      <c r="Q21" s="770"/>
    </row>
    <row r="22" spans="1:17" ht="15.75" thickBot="1">
      <c r="A22" s="204"/>
      <c r="B22" s="46"/>
      <c r="C22" s="46"/>
      <c r="D22" s="46"/>
      <c r="E22" s="46"/>
      <c r="F22" s="46"/>
      <c r="G22" s="759"/>
      <c r="H22" s="46"/>
      <c r="I22" s="46"/>
      <c r="J22" s="46"/>
      <c r="K22" s="46"/>
      <c r="L22" s="759"/>
      <c r="M22" s="46"/>
      <c r="N22" s="46"/>
      <c r="O22" s="46"/>
      <c r="P22" s="46"/>
      <c r="Q22" s="771"/>
    </row>
    <row r="23" spans="1:17" ht="13.5" thickBo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19.5">
      <c r="A24" s="793" t="s">
        <v>469</v>
      </c>
      <c r="B24" s="730" t="s">
        <v>432</v>
      </c>
      <c r="C24" s="752"/>
      <c r="D24" s="753"/>
      <c r="E24" s="754"/>
      <c r="F24" s="755"/>
      <c r="G24" s="756"/>
      <c r="H24" s="821"/>
      <c r="I24" s="735"/>
      <c r="J24" s="735"/>
      <c r="K24" s="757"/>
      <c r="L24" s="758"/>
      <c r="M24" s="735"/>
      <c r="N24" s="735"/>
      <c r="O24" s="735"/>
      <c r="P24" s="757"/>
      <c r="Q24" s="739"/>
    </row>
    <row r="25" spans="1:17" s="384" customFormat="1" ht="18">
      <c r="A25" s="775">
        <v>1</v>
      </c>
      <c r="B25" s="103" t="s">
        <v>432</v>
      </c>
      <c r="C25" s="368">
        <v>4864958</v>
      </c>
      <c r="D25" s="627" t="s">
        <v>12</v>
      </c>
      <c r="E25" s="627" t="s">
        <v>311</v>
      </c>
      <c r="F25" s="443">
        <v>-500</v>
      </c>
      <c r="G25" s="294">
        <v>841636</v>
      </c>
      <c r="H25" s="295">
        <v>842347</v>
      </c>
      <c r="I25" s="278">
        <f>G25-H25</f>
        <v>-711</v>
      </c>
      <c r="J25" s="278">
        <f>$F25*I25</f>
        <v>355500</v>
      </c>
      <c r="K25" s="278">
        <f>J25/1000000</f>
        <v>0.35549999999999998</v>
      </c>
      <c r="L25" s="294">
        <v>997659</v>
      </c>
      <c r="M25" s="295">
        <v>997810</v>
      </c>
      <c r="N25" s="278">
        <f>L25-M25</f>
        <v>-151</v>
      </c>
      <c r="O25" s="278">
        <f>$F25*N25</f>
        <v>75500</v>
      </c>
      <c r="P25" s="278">
        <f>O25/1000000</f>
        <v>7.5499999999999998E-2</v>
      </c>
      <c r="Q25" s="742" t="s">
        <v>496</v>
      </c>
    </row>
    <row r="26" spans="1:17" s="384" customFormat="1" ht="18">
      <c r="A26" s="775"/>
      <c r="B26" s="103"/>
      <c r="C26" s="368"/>
      <c r="D26" s="627"/>
      <c r="E26" s="627"/>
      <c r="F26" s="443"/>
      <c r="G26" s="295"/>
      <c r="H26" s="295"/>
      <c r="I26" s="278"/>
      <c r="J26" s="278"/>
      <c r="K26" s="278">
        <v>7.1099999999999997E-2</v>
      </c>
      <c r="L26" s="294"/>
      <c r="M26" s="295"/>
      <c r="N26" s="278"/>
      <c r="O26" s="278"/>
      <c r="P26" s="278">
        <v>1.5100000000000001E-2</v>
      </c>
      <c r="Q26" s="742" t="s">
        <v>499</v>
      </c>
    </row>
    <row r="27" spans="1:17" s="384" customFormat="1" ht="18">
      <c r="A27" s="741"/>
      <c r="B27" s="103"/>
      <c r="C27" s="368"/>
      <c r="D27" s="627"/>
      <c r="E27" s="627"/>
      <c r="F27" s="443"/>
      <c r="G27" s="744" t="s">
        <v>461</v>
      </c>
      <c r="H27" s="411"/>
      <c r="I27" s="278"/>
      <c r="J27" s="278"/>
      <c r="K27" s="497">
        <f>K25+K26</f>
        <v>0.42659999999999998</v>
      </c>
      <c r="L27" s="294"/>
      <c r="M27" s="295"/>
      <c r="N27" s="278"/>
      <c r="O27" s="278"/>
      <c r="P27" s="497">
        <f>P25+P26</f>
        <v>9.06E-2</v>
      </c>
      <c r="Q27" s="742"/>
    </row>
    <row r="28" spans="1:17" s="384" customFormat="1" ht="16.5">
      <c r="A28" s="794"/>
      <c r="B28" s="572" t="s">
        <v>466</v>
      </c>
      <c r="C28" s="438"/>
      <c r="D28" s="439"/>
      <c r="E28" s="439"/>
      <c r="F28" s="440"/>
      <c r="G28" s="294"/>
      <c r="H28" s="80"/>
      <c r="I28" s="278"/>
      <c r="J28" s="278"/>
      <c r="K28" s="497"/>
      <c r="L28" s="294"/>
      <c r="M28" s="295"/>
      <c r="N28" s="278"/>
      <c r="O28" s="278"/>
      <c r="P28" s="497"/>
      <c r="Q28" s="742"/>
    </row>
    <row r="29" spans="1:17" s="384" customFormat="1" ht="18">
      <c r="A29" s="795"/>
      <c r="B29" s="341" t="s">
        <v>260</v>
      </c>
      <c r="C29" s="749" t="s">
        <v>460</v>
      </c>
      <c r="D29" s="341"/>
      <c r="E29" s="341"/>
      <c r="F29" s="341"/>
      <c r="G29" s="769">
        <v>29.2</v>
      </c>
      <c r="H29" s="341" t="s">
        <v>262</v>
      </c>
      <c r="I29" s="341"/>
      <c r="J29" s="369"/>
      <c r="K29" s="765">
        <f t="shared" ref="K29:K34" si="2">($K$27*G29)/100</f>
        <v>0.12456719999999999</v>
      </c>
      <c r="L29" s="769"/>
      <c r="M29" s="341"/>
      <c r="N29" s="341"/>
      <c r="O29" s="341"/>
      <c r="P29" s="765">
        <f t="shared" ref="P29:P34" si="3">($P$27*G29)/100</f>
        <v>2.6455199999999998E-2</v>
      </c>
      <c r="Q29" s="742"/>
    </row>
    <row r="30" spans="1:17" s="384" customFormat="1" ht="18">
      <c r="A30" s="795"/>
      <c r="B30" s="341" t="s">
        <v>312</v>
      </c>
      <c r="C30" s="749" t="s">
        <v>460</v>
      </c>
      <c r="D30" s="341"/>
      <c r="E30" s="341"/>
      <c r="F30" s="341"/>
      <c r="G30" s="769">
        <v>41.81</v>
      </c>
      <c r="H30" s="341" t="s">
        <v>262</v>
      </c>
      <c r="I30" s="341"/>
      <c r="J30" s="369"/>
      <c r="K30" s="765">
        <f t="shared" si="2"/>
        <v>0.17836146</v>
      </c>
      <c r="L30" s="769"/>
      <c r="M30" s="17"/>
      <c r="N30" s="341"/>
      <c r="O30" s="341"/>
      <c r="P30" s="765">
        <f t="shared" si="3"/>
        <v>3.7879860000000001E-2</v>
      </c>
      <c r="Q30" s="742"/>
    </row>
    <row r="31" spans="1:17" s="384" customFormat="1" ht="18">
      <c r="A31" s="795"/>
      <c r="B31" s="341" t="s">
        <v>313</v>
      </c>
      <c r="C31" s="749" t="s">
        <v>460</v>
      </c>
      <c r="D31" s="341"/>
      <c r="E31" s="341"/>
      <c r="F31" s="341"/>
      <c r="G31" s="769">
        <v>23.9</v>
      </c>
      <c r="H31" s="341" t="s">
        <v>262</v>
      </c>
      <c r="I31" s="341"/>
      <c r="J31" s="369"/>
      <c r="K31" s="765">
        <f t="shared" si="2"/>
        <v>0.10195739999999999</v>
      </c>
      <c r="L31" s="769"/>
      <c r="M31" s="341"/>
      <c r="N31" s="341"/>
      <c r="O31" s="341"/>
      <c r="P31" s="765">
        <f t="shared" si="3"/>
        <v>2.16534E-2</v>
      </c>
      <c r="Q31" s="742"/>
    </row>
    <row r="32" spans="1:17" s="384" customFormat="1" ht="18">
      <c r="A32" s="795"/>
      <c r="B32" s="341" t="s">
        <v>314</v>
      </c>
      <c r="C32" s="749" t="s">
        <v>460</v>
      </c>
      <c r="D32" s="341"/>
      <c r="E32" s="341"/>
      <c r="F32" s="341"/>
      <c r="G32" s="769">
        <v>5.09</v>
      </c>
      <c r="H32" s="341" t="s">
        <v>262</v>
      </c>
      <c r="I32" s="341"/>
      <c r="J32" s="369"/>
      <c r="K32" s="765">
        <f t="shared" si="2"/>
        <v>2.1713939999999998E-2</v>
      </c>
      <c r="L32" s="769"/>
      <c r="M32" s="341"/>
      <c r="N32" s="341"/>
      <c r="O32" s="341"/>
      <c r="P32" s="765">
        <f t="shared" si="3"/>
        <v>4.6115399999999999E-3</v>
      </c>
      <c r="Q32" s="742"/>
    </row>
    <row r="33" spans="1:17" s="384" customFormat="1" ht="18">
      <c r="A33" s="795"/>
      <c r="B33" s="341" t="s">
        <v>315</v>
      </c>
      <c r="C33" s="749" t="s">
        <v>460</v>
      </c>
      <c r="D33" s="341"/>
      <c r="E33" s="341"/>
      <c r="F33" s="341"/>
      <c r="G33" s="769">
        <v>0</v>
      </c>
      <c r="H33" s="341" t="s">
        <v>262</v>
      </c>
      <c r="I33" s="341"/>
      <c r="J33" s="369"/>
      <c r="K33" s="765">
        <f t="shared" si="2"/>
        <v>0</v>
      </c>
      <c r="L33" s="769"/>
      <c r="M33" s="341"/>
      <c r="N33" s="341"/>
      <c r="O33" s="341"/>
      <c r="P33" s="765">
        <f t="shared" si="3"/>
        <v>0</v>
      </c>
      <c r="Q33" s="742"/>
    </row>
    <row r="34" spans="1:17" s="384" customFormat="1" ht="18.75" thickBot="1">
      <c r="A34" s="796"/>
      <c r="B34" s="761" t="s">
        <v>420</v>
      </c>
      <c r="C34" s="762" t="s">
        <v>460</v>
      </c>
      <c r="D34" s="46"/>
      <c r="E34" s="46"/>
      <c r="F34" s="763"/>
      <c r="G34" s="772">
        <v>0</v>
      </c>
      <c r="H34" s="761" t="s">
        <v>262</v>
      </c>
      <c r="I34" s="46"/>
      <c r="J34" s="764"/>
      <c r="K34" s="773">
        <f t="shared" si="2"/>
        <v>0</v>
      </c>
      <c r="L34" s="772"/>
      <c r="M34" s="46"/>
      <c r="N34" s="46"/>
      <c r="O34" s="46"/>
      <c r="P34" s="773">
        <f t="shared" si="3"/>
        <v>0</v>
      </c>
      <c r="Q34" s="760"/>
    </row>
    <row r="35" spans="1:17" s="384" customFormat="1" ht="18.75" thickBot="1">
      <c r="A35" s="265"/>
      <c r="B35" s="822"/>
      <c r="C35" s="823"/>
      <c r="D35" s="824"/>
      <c r="E35" s="824"/>
      <c r="F35" s="825"/>
      <c r="G35" s="826"/>
      <c r="H35" s="822"/>
      <c r="I35" s="824"/>
      <c r="J35" s="827"/>
      <c r="K35" s="822"/>
      <c r="L35" s="824"/>
      <c r="M35" s="824"/>
      <c r="N35" s="824"/>
      <c r="O35" s="824"/>
      <c r="P35" s="822"/>
      <c r="Q35" s="411"/>
    </row>
    <row r="36" spans="1:17" ht="19.5">
      <c r="A36" s="793" t="s">
        <v>470</v>
      </c>
      <c r="B36" s="730" t="s">
        <v>299</v>
      </c>
      <c r="C36" s="43"/>
      <c r="D36" s="43"/>
      <c r="E36" s="43"/>
      <c r="F36" s="43"/>
      <c r="G36" s="766"/>
      <c r="H36" s="43"/>
      <c r="I36" s="43"/>
      <c r="J36" s="43"/>
      <c r="K36" s="43"/>
      <c r="L36" s="766"/>
      <c r="M36" s="43"/>
      <c r="N36" s="43"/>
      <c r="O36" s="43"/>
      <c r="P36" s="43"/>
      <c r="Q36" s="767"/>
    </row>
    <row r="37" spans="1:17" s="384" customFormat="1">
      <c r="A37" s="488"/>
      <c r="B37" s="106" t="s">
        <v>303</v>
      </c>
      <c r="C37" s="107" t="s">
        <v>252</v>
      </c>
      <c r="D37" s="411"/>
      <c r="E37" s="411"/>
      <c r="F37" s="575"/>
      <c r="G37" s="581"/>
      <c r="H37" s="411"/>
      <c r="I37" s="411"/>
      <c r="J37" s="411"/>
      <c r="K37" s="575"/>
      <c r="L37" s="581"/>
      <c r="M37" s="411"/>
      <c r="N37" s="411"/>
      <c r="O37" s="411"/>
      <c r="P37" s="575"/>
      <c r="Q37" s="742"/>
    </row>
    <row r="38" spans="1:17" s="384" customFormat="1" ht="16.5">
      <c r="A38" s="775">
        <v>1</v>
      </c>
      <c r="B38" s="411" t="s">
        <v>300</v>
      </c>
      <c r="C38" s="412">
        <v>5100238</v>
      </c>
      <c r="D38" s="104" t="s">
        <v>12</v>
      </c>
      <c r="E38" s="104" t="s">
        <v>254</v>
      </c>
      <c r="F38" s="413">
        <v>-750</v>
      </c>
      <c r="G38" s="294">
        <v>189754</v>
      </c>
      <c r="H38" s="295">
        <v>187711</v>
      </c>
      <c r="I38" s="278">
        <f>G38-H38</f>
        <v>2043</v>
      </c>
      <c r="J38" s="278">
        <f>$F38*I38</f>
        <v>-1532250</v>
      </c>
      <c r="K38" s="278">
        <f>J38/1000000</f>
        <v>-1.5322499999999999</v>
      </c>
      <c r="L38" s="294">
        <v>999739</v>
      </c>
      <c r="M38" s="295">
        <v>999739</v>
      </c>
      <c r="N38" s="278">
        <f>L38-M38</f>
        <v>0</v>
      </c>
      <c r="O38" s="278">
        <f>$F38*N38</f>
        <v>0</v>
      </c>
      <c r="P38" s="278">
        <f>O38/1000000</f>
        <v>0</v>
      </c>
      <c r="Q38" s="743"/>
    </row>
    <row r="39" spans="1:17" s="384" customFormat="1" ht="16.5">
      <c r="A39" s="775">
        <v>2</v>
      </c>
      <c r="B39" s="411" t="s">
        <v>301</v>
      </c>
      <c r="C39" s="412">
        <v>4902490</v>
      </c>
      <c r="D39" s="104" t="s">
        <v>12</v>
      </c>
      <c r="E39" s="104" t="s">
        <v>254</v>
      </c>
      <c r="F39" s="413">
        <v>-1000</v>
      </c>
      <c r="G39" s="294">
        <v>4339</v>
      </c>
      <c r="H39" s="295">
        <v>3781</v>
      </c>
      <c r="I39" s="278">
        <f>G39-H39</f>
        <v>558</v>
      </c>
      <c r="J39" s="278">
        <f>$F39*I39</f>
        <v>-558000</v>
      </c>
      <c r="K39" s="278">
        <f>J39/1000000</f>
        <v>-0.55800000000000005</v>
      </c>
      <c r="L39" s="294">
        <v>999998</v>
      </c>
      <c r="M39" s="295">
        <v>1000000</v>
      </c>
      <c r="N39" s="278">
        <f>L39-M39</f>
        <v>-2</v>
      </c>
      <c r="O39" s="278">
        <f>$F39*N39</f>
        <v>2000</v>
      </c>
      <c r="P39" s="278">
        <f>O39/1000000</f>
        <v>2E-3</v>
      </c>
      <c r="Q39" s="742"/>
    </row>
    <row r="40" spans="1:17" s="441" customFormat="1" ht="16.5">
      <c r="A40" s="776">
        <v>3</v>
      </c>
      <c r="B40" s="437" t="s">
        <v>302</v>
      </c>
      <c r="C40" s="438">
        <v>4902483</v>
      </c>
      <c r="D40" s="439" t="s">
        <v>12</v>
      </c>
      <c r="E40" s="439" t="s">
        <v>254</v>
      </c>
      <c r="F40" s="440">
        <v>-750</v>
      </c>
      <c r="G40" s="294">
        <v>993195</v>
      </c>
      <c r="H40" s="295">
        <v>993071</v>
      </c>
      <c r="I40" s="278">
        <f>G40-H40</f>
        <v>124</v>
      </c>
      <c r="J40" s="278">
        <f>$F40*I40</f>
        <v>-93000</v>
      </c>
      <c r="K40" s="278">
        <f>J40/1000000</f>
        <v>-9.2999999999999999E-2</v>
      </c>
      <c r="L40" s="294">
        <v>999391</v>
      </c>
      <c r="M40" s="295">
        <v>999391</v>
      </c>
      <c r="N40" s="278">
        <f>L40-M40</f>
        <v>0</v>
      </c>
      <c r="O40" s="278">
        <f>$F40*N40</f>
        <v>0</v>
      </c>
      <c r="P40" s="278">
        <f>O40/1000000</f>
        <v>0</v>
      </c>
      <c r="Q40" s="748"/>
    </row>
    <row r="41" spans="1:17" s="441" customFormat="1" ht="16.5">
      <c r="A41" s="794"/>
      <c r="B41" s="437"/>
      <c r="C41" s="438"/>
      <c r="D41" s="439"/>
      <c r="E41" s="439"/>
      <c r="F41" s="440"/>
      <c r="G41" s="294"/>
      <c r="H41" s="437"/>
      <c r="I41" s="80" t="s">
        <v>462</v>
      </c>
      <c r="J41" s="278"/>
      <c r="K41" s="497">
        <f>SUM(K38:K40)</f>
        <v>-2.1832500000000001</v>
      </c>
      <c r="L41" s="294"/>
      <c r="M41" s="295"/>
      <c r="N41" s="278"/>
      <c r="O41" s="278"/>
      <c r="P41" s="497">
        <f>SUM(P38:P40)</f>
        <v>2E-3</v>
      </c>
      <c r="Q41" s="748"/>
    </row>
    <row r="42" spans="1:17" s="441" customFormat="1" ht="16.5">
      <c r="A42" s="794"/>
      <c r="B42" s="572" t="s">
        <v>467</v>
      </c>
      <c r="C42" s="438"/>
      <c r="D42" s="439"/>
      <c r="E42" s="439"/>
      <c r="F42" s="440"/>
      <c r="G42" s="294"/>
      <c r="H42" s="80"/>
      <c r="I42" s="278"/>
      <c r="J42" s="278"/>
      <c r="K42" s="497"/>
      <c r="L42" s="294"/>
      <c r="M42" s="295"/>
      <c r="N42" s="278"/>
      <c r="O42" s="278"/>
      <c r="P42" s="497"/>
      <c r="Q42" s="748"/>
    </row>
    <row r="43" spans="1:17" s="441" customFormat="1" ht="18">
      <c r="A43" s="795"/>
      <c r="B43" s="341" t="s">
        <v>260</v>
      </c>
      <c r="C43" s="749" t="s">
        <v>460</v>
      </c>
      <c r="D43" s="341"/>
      <c r="E43" s="341"/>
      <c r="F43" s="341"/>
      <c r="G43" s="769">
        <v>19.28</v>
      </c>
      <c r="H43" s="341" t="s">
        <v>262</v>
      </c>
      <c r="I43" s="341"/>
      <c r="J43" s="369"/>
      <c r="K43" s="765">
        <f t="shared" ref="K43:K48" si="4">($K$41*G43)/100</f>
        <v>-0.4209306000000001</v>
      </c>
      <c r="L43" s="769"/>
      <c r="M43" s="341"/>
      <c r="N43" s="341"/>
      <c r="O43" s="341"/>
      <c r="P43" s="765">
        <f t="shared" ref="P43:P48" si="5">($P$41*G43)/100</f>
        <v>3.8560000000000005E-4</v>
      </c>
      <c r="Q43" s="748"/>
    </row>
    <row r="44" spans="1:17" s="441" customFormat="1" ht="18">
      <c r="A44" s="795"/>
      <c r="B44" s="341" t="s">
        <v>312</v>
      </c>
      <c r="C44" s="749" t="s">
        <v>460</v>
      </c>
      <c r="D44" s="341"/>
      <c r="E44" s="341"/>
      <c r="F44" s="341"/>
      <c r="G44" s="769">
        <v>28.29</v>
      </c>
      <c r="H44" s="341" t="s">
        <v>262</v>
      </c>
      <c r="I44" s="341"/>
      <c r="J44" s="369"/>
      <c r="K44" s="765">
        <f t="shared" si="4"/>
        <v>-0.61764142500000008</v>
      </c>
      <c r="L44" s="769"/>
      <c r="M44" s="17"/>
      <c r="N44" s="341"/>
      <c r="O44" s="341"/>
      <c r="P44" s="765">
        <f t="shared" si="5"/>
        <v>5.6579999999999998E-4</v>
      </c>
      <c r="Q44" s="748"/>
    </row>
    <row r="45" spans="1:17" s="441" customFormat="1" ht="18">
      <c r="A45" s="795"/>
      <c r="B45" s="341" t="s">
        <v>313</v>
      </c>
      <c r="C45" s="749" t="s">
        <v>460</v>
      </c>
      <c r="D45" s="341"/>
      <c r="E45" s="341"/>
      <c r="F45" s="341"/>
      <c r="G45" s="769">
        <v>16.07</v>
      </c>
      <c r="H45" s="341" t="s">
        <v>262</v>
      </c>
      <c r="I45" s="341"/>
      <c r="J45" s="369"/>
      <c r="K45" s="765">
        <f t="shared" si="4"/>
        <v>-0.35084827500000004</v>
      </c>
      <c r="L45" s="769"/>
      <c r="M45" s="341"/>
      <c r="N45" s="341"/>
      <c r="O45" s="341"/>
      <c r="P45" s="765">
        <f t="shared" si="5"/>
        <v>3.2140000000000001E-4</v>
      </c>
      <c r="Q45" s="748"/>
    </row>
    <row r="46" spans="1:17" s="441" customFormat="1" ht="18">
      <c r="A46" s="795"/>
      <c r="B46" s="341" t="s">
        <v>314</v>
      </c>
      <c r="C46" s="749" t="s">
        <v>460</v>
      </c>
      <c r="D46" s="341"/>
      <c r="E46" s="341"/>
      <c r="F46" s="341"/>
      <c r="G46" s="769">
        <v>30.3</v>
      </c>
      <c r="H46" s="341" t="s">
        <v>262</v>
      </c>
      <c r="I46" s="341"/>
      <c r="J46" s="369"/>
      <c r="K46" s="765">
        <f t="shared" si="4"/>
        <v>-0.66152475000000011</v>
      </c>
      <c r="L46" s="769"/>
      <c r="M46" s="341"/>
      <c r="N46" s="341"/>
      <c r="O46" s="341"/>
      <c r="P46" s="765">
        <f t="shared" si="5"/>
        <v>6.0599999999999998E-4</v>
      </c>
      <c r="Q46" s="748"/>
    </row>
    <row r="47" spans="1:17" s="441" customFormat="1" ht="18">
      <c r="A47" s="795"/>
      <c r="B47" s="341" t="s">
        <v>315</v>
      </c>
      <c r="C47" s="749" t="s">
        <v>460</v>
      </c>
      <c r="D47" s="341"/>
      <c r="E47" s="341"/>
      <c r="F47" s="341"/>
      <c r="G47" s="769">
        <v>6.06</v>
      </c>
      <c r="H47" s="341" t="s">
        <v>262</v>
      </c>
      <c r="I47" s="341"/>
      <c r="J47" s="369"/>
      <c r="K47" s="765">
        <f t="shared" si="4"/>
        <v>-0.13230495</v>
      </c>
      <c r="L47" s="769"/>
      <c r="M47" s="341"/>
      <c r="N47" s="341"/>
      <c r="O47" s="341"/>
      <c r="P47" s="765">
        <f t="shared" si="5"/>
        <v>1.2119999999999999E-4</v>
      </c>
      <c r="Q47" s="748"/>
    </row>
    <row r="48" spans="1:17" s="441" customFormat="1" ht="18.75" thickBot="1">
      <c r="A48" s="796"/>
      <c r="B48" s="761" t="s">
        <v>420</v>
      </c>
      <c r="C48" s="762" t="s">
        <v>460</v>
      </c>
      <c r="D48" s="46"/>
      <c r="E48" s="46"/>
      <c r="F48" s="763"/>
      <c r="G48" s="772">
        <v>0</v>
      </c>
      <c r="H48" s="761" t="s">
        <v>262</v>
      </c>
      <c r="I48" s="46"/>
      <c r="J48" s="764"/>
      <c r="K48" s="773">
        <f t="shared" si="4"/>
        <v>0</v>
      </c>
      <c r="L48" s="772"/>
      <c r="M48" s="46"/>
      <c r="N48" s="46"/>
      <c r="O48" s="46"/>
      <c r="P48" s="773">
        <f t="shared" si="5"/>
        <v>0</v>
      </c>
      <c r="Q48" s="768"/>
    </row>
    <row r="49" spans="1:17" s="441" customFormat="1" ht="18.75" thickBot="1">
      <c r="A49" s="265"/>
      <c r="B49" s="341"/>
      <c r="C49" s="749"/>
      <c r="D49" s="17"/>
      <c r="E49" s="17"/>
      <c r="F49" s="750"/>
      <c r="G49" s="777"/>
      <c r="H49" s="341"/>
      <c r="I49" s="17"/>
      <c r="J49" s="751"/>
      <c r="K49" s="765"/>
      <c r="L49" s="777"/>
      <c r="M49" s="17"/>
      <c r="N49" s="17"/>
      <c r="O49" s="17"/>
      <c r="P49" s="847"/>
      <c r="Q49" s="437"/>
    </row>
    <row r="50" spans="1:17" s="441" customFormat="1" ht="19.5" customHeight="1">
      <c r="A50" s="793" t="s">
        <v>471</v>
      </c>
      <c r="B50" s="774" t="s">
        <v>463</v>
      </c>
      <c r="C50" s="778"/>
      <c r="D50" s="462"/>
      <c r="E50" s="462"/>
      <c r="F50" s="828"/>
      <c r="G50" s="831"/>
      <c r="H50" s="779"/>
      <c r="I50" s="462"/>
      <c r="J50" s="780"/>
      <c r="K50" s="832"/>
      <c r="L50" s="462"/>
      <c r="M50" s="462"/>
      <c r="N50" s="462"/>
      <c r="O50" s="462"/>
      <c r="P50" s="779"/>
      <c r="Q50" s="781"/>
    </row>
    <row r="51" spans="1:17" s="384" customFormat="1" ht="18">
      <c r="A51" s="775">
        <v>1</v>
      </c>
      <c r="B51" s="663" t="s">
        <v>433</v>
      </c>
      <c r="C51" s="368">
        <v>5295115</v>
      </c>
      <c r="D51" s="627" t="s">
        <v>12</v>
      </c>
      <c r="E51" s="627" t="s">
        <v>311</v>
      </c>
      <c r="F51" s="443">
        <v>-100</v>
      </c>
      <c r="G51" s="294">
        <v>328403</v>
      </c>
      <c r="H51" s="295">
        <v>331573</v>
      </c>
      <c r="I51" s="278">
        <f>G51-H51</f>
        <v>-3170</v>
      </c>
      <c r="J51" s="278">
        <f>$F51*I51</f>
        <v>317000</v>
      </c>
      <c r="K51" s="833">
        <f>J51/1000000</f>
        <v>0.317</v>
      </c>
      <c r="L51" s="295">
        <v>984121</v>
      </c>
      <c r="M51" s="295">
        <v>984122</v>
      </c>
      <c r="N51" s="278">
        <f>L51-M51</f>
        <v>-1</v>
      </c>
      <c r="O51" s="278">
        <f>$F51*N51</f>
        <v>100</v>
      </c>
      <c r="P51" s="278">
        <f>O51/1000000</f>
        <v>1E-4</v>
      </c>
      <c r="Q51" s="742"/>
    </row>
    <row r="52" spans="1:17" s="384" customFormat="1" ht="18">
      <c r="A52" s="747"/>
      <c r="B52" s="663"/>
      <c r="C52" s="368"/>
      <c r="D52" s="627"/>
      <c r="E52" s="627"/>
      <c r="F52" s="443"/>
      <c r="G52" s="294"/>
      <c r="H52" s="437"/>
      <c r="I52" s="80" t="s">
        <v>464</v>
      </c>
      <c r="J52" s="278"/>
      <c r="K52" s="834">
        <f>K51</f>
        <v>0.317</v>
      </c>
      <c r="L52" s="295"/>
      <c r="M52" s="295"/>
      <c r="N52" s="278"/>
      <c r="O52" s="278"/>
      <c r="P52" s="497">
        <f>P51</f>
        <v>1E-4</v>
      </c>
      <c r="Q52" s="742"/>
    </row>
    <row r="53" spans="1:17" s="384" customFormat="1" ht="16.5">
      <c r="A53" s="747"/>
      <c r="B53" s="572" t="s">
        <v>517</v>
      </c>
      <c r="C53" s="438"/>
      <c r="D53" s="439"/>
      <c r="E53" s="439"/>
      <c r="F53" s="440"/>
      <c r="G53" s="294"/>
      <c r="H53" s="80"/>
      <c r="I53" s="278"/>
      <c r="J53" s="278"/>
      <c r="K53" s="834"/>
      <c r="L53" s="295"/>
      <c r="M53" s="295"/>
      <c r="N53" s="278"/>
      <c r="O53" s="278"/>
      <c r="P53" s="497"/>
      <c r="Q53" s="742"/>
    </row>
    <row r="54" spans="1:17" s="384" customFormat="1" ht="18">
      <c r="A54" s="747"/>
      <c r="B54" s="341" t="s">
        <v>260</v>
      </c>
      <c r="C54" s="749" t="s">
        <v>261</v>
      </c>
      <c r="D54" s="341"/>
      <c r="E54" s="341"/>
      <c r="F54" s="829"/>
      <c r="G54" s="769">
        <v>29.103899999999999</v>
      </c>
      <c r="H54" s="341" t="s">
        <v>262</v>
      </c>
      <c r="I54" s="250"/>
      <c r="J54" s="365"/>
      <c r="K54" s="835">
        <f t="shared" ref="K54:K59" si="6">($K$52*G54)/100</f>
        <v>9.2259363000000011E-2</v>
      </c>
      <c r="L54" s="777"/>
      <c r="M54" s="341"/>
      <c r="N54" s="800"/>
      <c r="O54" s="365"/>
      <c r="P54" s="365">
        <f>($P$52*G54)/100</f>
        <v>2.9103900000000001E-5</v>
      </c>
      <c r="Q54" s="801"/>
    </row>
    <row r="55" spans="1:17" s="384" customFormat="1" ht="18">
      <c r="A55" s="747"/>
      <c r="B55" s="341" t="s">
        <v>312</v>
      </c>
      <c r="C55" s="749" t="s">
        <v>261</v>
      </c>
      <c r="D55" s="341"/>
      <c r="E55" s="341"/>
      <c r="F55" s="829"/>
      <c r="G55" s="769">
        <v>43.709499999999998</v>
      </c>
      <c r="H55" s="341" t="s">
        <v>262</v>
      </c>
      <c r="I55" s="777"/>
      <c r="J55" s="365"/>
      <c r="K55" s="835">
        <f t="shared" si="6"/>
        <v>0.13855911499999998</v>
      </c>
      <c r="L55" s="777"/>
      <c r="M55" s="17"/>
      <c r="N55" s="800"/>
      <c r="O55" s="365"/>
      <c r="P55" s="365">
        <f>($P$52*G55)/100</f>
        <v>4.3709499999999999E-5</v>
      </c>
      <c r="Q55" s="801"/>
    </row>
    <row r="56" spans="1:17" s="384" customFormat="1" ht="18">
      <c r="A56" s="747"/>
      <c r="B56" s="341" t="s">
        <v>313</v>
      </c>
      <c r="C56" s="749" t="s">
        <v>261</v>
      </c>
      <c r="D56" s="341"/>
      <c r="E56" s="341"/>
      <c r="F56" s="829"/>
      <c r="G56" s="769">
        <v>22.436900000000001</v>
      </c>
      <c r="H56" s="341" t="s">
        <v>262</v>
      </c>
      <c r="I56" s="250"/>
      <c r="J56" s="365"/>
      <c r="K56" s="835">
        <f t="shared" si="6"/>
        <v>7.1124973000000008E-2</v>
      </c>
      <c r="L56" s="777"/>
      <c r="M56" s="341"/>
      <c r="N56" s="800"/>
      <c r="O56" s="365"/>
      <c r="P56" s="365">
        <f>($P$52*G56)/100</f>
        <v>2.2436900000000005E-5</v>
      </c>
      <c r="Q56" s="801"/>
    </row>
    <row r="57" spans="1:17" s="384" customFormat="1" ht="18">
      <c r="A57" s="747"/>
      <c r="B57" s="341" t="s">
        <v>314</v>
      </c>
      <c r="C57" s="749" t="s">
        <v>261</v>
      </c>
      <c r="D57" s="341"/>
      <c r="E57" s="341"/>
      <c r="F57" s="829"/>
      <c r="G57" s="769">
        <v>3.7629999999999999</v>
      </c>
      <c r="H57" s="341" t="s">
        <v>262</v>
      </c>
      <c r="I57" s="250"/>
      <c r="J57" s="365"/>
      <c r="K57" s="835">
        <f t="shared" si="6"/>
        <v>1.192871E-2</v>
      </c>
      <c r="L57" s="777"/>
      <c r="M57" s="341"/>
      <c r="N57" s="800"/>
      <c r="O57" s="365"/>
      <c r="P57" s="365">
        <f>($P$52*G57)/100</f>
        <v>3.7629999999999998E-6</v>
      </c>
      <c r="Q57" s="801"/>
    </row>
    <row r="58" spans="1:17" s="384" customFormat="1" ht="18">
      <c r="A58" s="747"/>
      <c r="B58" s="341" t="s">
        <v>315</v>
      </c>
      <c r="C58" s="749" t="s">
        <v>261</v>
      </c>
      <c r="D58" s="341"/>
      <c r="E58" s="341"/>
      <c r="F58" s="829"/>
      <c r="G58" s="769">
        <v>0.63170000000000004</v>
      </c>
      <c r="H58" s="341" t="s">
        <v>262</v>
      </c>
      <c r="I58" s="250"/>
      <c r="J58" s="365"/>
      <c r="K58" s="835">
        <f t="shared" si="6"/>
        <v>2.0024890000000001E-3</v>
      </c>
      <c r="L58" s="777"/>
      <c r="M58" s="341"/>
      <c r="N58" s="800"/>
      <c r="O58" s="365"/>
      <c r="P58" s="365">
        <f>($P$52*G58)/100</f>
        <v>6.3170000000000003E-7</v>
      </c>
      <c r="Q58" s="801"/>
    </row>
    <row r="59" spans="1:17" s="384" customFormat="1" ht="18.75" thickBot="1">
      <c r="A59" s="782"/>
      <c r="B59" s="761" t="s">
        <v>420</v>
      </c>
      <c r="C59" s="762" t="s">
        <v>261</v>
      </c>
      <c r="D59" s="46"/>
      <c r="E59" s="46"/>
      <c r="F59" s="830"/>
      <c r="G59" s="772">
        <v>0.35499999999999998</v>
      </c>
      <c r="H59" s="761" t="s">
        <v>262</v>
      </c>
      <c r="I59" s="797"/>
      <c r="J59" s="797"/>
      <c r="K59" s="888">
        <f t="shared" si="6"/>
        <v>1.12535E-3</v>
      </c>
      <c r="L59" s="808"/>
      <c r="M59" s="46"/>
      <c r="N59" s="465"/>
      <c r="O59" s="798"/>
      <c r="P59" s="803">
        <f>($P$52*G54)/100</f>
        <v>2.9103900000000001E-5</v>
      </c>
      <c r="Q59" s="802"/>
    </row>
    <row r="60" spans="1:17" s="384" customFormat="1" ht="18">
      <c r="A60" s="77"/>
      <c r="B60" s="341"/>
      <c r="C60" s="729"/>
      <c r="D60" s="17"/>
      <c r="E60" s="17"/>
      <c r="F60" s="750"/>
      <c r="G60" s="777"/>
      <c r="H60" s="341"/>
      <c r="I60" s="17"/>
      <c r="J60" s="751"/>
      <c r="K60" s="765"/>
      <c r="L60" s="777"/>
      <c r="M60" s="17"/>
      <c r="N60" s="17"/>
      <c r="O60" s="17"/>
      <c r="P60" s="765"/>
      <c r="Q60" s="411"/>
    </row>
    <row r="61" spans="1:17" s="384" customFormat="1" ht="20.25" thickBot="1">
      <c r="A61" s="804" t="s">
        <v>472</v>
      </c>
      <c r="B61" s="937" t="s">
        <v>475</v>
      </c>
      <c r="C61" s="937"/>
      <c r="D61" s="937"/>
      <c r="E61" s="937"/>
      <c r="F61" s="763"/>
      <c r="G61" s="808"/>
      <c r="H61" s="761"/>
      <c r="I61" s="46"/>
      <c r="J61" s="764"/>
      <c r="K61" s="773"/>
      <c r="L61" s="808"/>
      <c r="M61" s="46"/>
      <c r="N61" s="46"/>
      <c r="O61" s="46"/>
      <c r="P61" s="765"/>
      <c r="Q61" s="465"/>
    </row>
    <row r="62" spans="1:17" s="384" customFormat="1" ht="36">
      <c r="A62" s="805">
        <v>1</v>
      </c>
      <c r="B62" s="837" t="s">
        <v>475</v>
      </c>
      <c r="C62" s="836" t="s">
        <v>454</v>
      </c>
      <c r="D62" s="878" t="s">
        <v>441</v>
      </c>
      <c r="E62" s="838" t="s">
        <v>311</v>
      </c>
      <c r="F62" s="839">
        <v>-240000</v>
      </c>
      <c r="G62" s="840">
        <v>-1.53</v>
      </c>
      <c r="H62" s="841">
        <v>-1.53</v>
      </c>
      <c r="I62" s="842">
        <f>G62-H62</f>
        <v>0</v>
      </c>
      <c r="J62" s="842">
        <f>$F62*I62</f>
        <v>0</v>
      </c>
      <c r="K62" s="843">
        <f>J62/1000000</f>
        <v>0</v>
      </c>
      <c r="L62" s="806">
        <v>-11.34</v>
      </c>
      <c r="M62" s="807">
        <v>-4.78</v>
      </c>
      <c r="N62" s="406">
        <f>L62-M62</f>
        <v>-6.56</v>
      </c>
      <c r="O62" s="406">
        <f>$F62*N62</f>
        <v>1574400</v>
      </c>
      <c r="P62" s="843">
        <f>O62/1000000</f>
        <v>1.5744</v>
      </c>
      <c r="Q62" s="809"/>
    </row>
    <row r="63" spans="1:17" s="384" customFormat="1" ht="16.5">
      <c r="A63" s="794"/>
      <c r="B63" s="572" t="s">
        <v>466</v>
      </c>
      <c r="C63" s="438"/>
      <c r="D63" s="439"/>
      <c r="E63" s="439"/>
      <c r="F63" s="440"/>
      <c r="G63" s="294"/>
      <c r="H63" s="80"/>
      <c r="I63" s="278"/>
      <c r="J63" s="278"/>
      <c r="K63" s="834"/>
      <c r="L63" s="294"/>
      <c r="M63" s="295"/>
      <c r="N63" s="278"/>
      <c r="O63" s="278"/>
      <c r="P63" s="834"/>
      <c r="Q63" s="388"/>
    </row>
    <row r="64" spans="1:17" s="384" customFormat="1" ht="18">
      <c r="A64" s="795"/>
      <c r="B64" s="341" t="s">
        <v>260</v>
      </c>
      <c r="C64" s="749" t="s">
        <v>460</v>
      </c>
      <c r="D64" s="341"/>
      <c r="E64" s="341"/>
      <c r="F64" s="341"/>
      <c r="G64" s="769">
        <v>30.09</v>
      </c>
      <c r="H64" s="341" t="s">
        <v>262</v>
      </c>
      <c r="I64" s="341"/>
      <c r="J64" s="369"/>
      <c r="K64" s="844">
        <f t="shared" ref="K64:K69" si="7">($K$62*G64)/100</f>
        <v>0</v>
      </c>
      <c r="L64" s="769"/>
      <c r="M64" s="341"/>
      <c r="N64" s="341"/>
      <c r="O64" s="341"/>
      <c r="P64" s="844">
        <f t="shared" ref="P64:P69" si="8">($P$62*G64)/100</f>
        <v>0.47373696000000004</v>
      </c>
      <c r="Q64" s="388"/>
    </row>
    <row r="65" spans="1:256" s="384" customFormat="1" ht="18">
      <c r="A65" s="795"/>
      <c r="B65" s="341" t="s">
        <v>312</v>
      </c>
      <c r="C65" s="749" t="s">
        <v>460</v>
      </c>
      <c r="D65" s="341"/>
      <c r="E65" s="341"/>
      <c r="F65" s="341"/>
      <c r="G65" s="769">
        <v>41.72</v>
      </c>
      <c r="H65" s="341" t="s">
        <v>262</v>
      </c>
      <c r="I65" s="341"/>
      <c r="J65" s="369"/>
      <c r="K65" s="844">
        <f t="shared" si="7"/>
        <v>0</v>
      </c>
      <c r="L65" s="769"/>
      <c r="M65" s="17"/>
      <c r="N65" s="341"/>
      <c r="O65" s="341"/>
      <c r="P65" s="844">
        <f t="shared" si="8"/>
        <v>0.65683967999999993</v>
      </c>
      <c r="Q65" s="388"/>
    </row>
    <row r="66" spans="1:256" s="384" customFormat="1" ht="18">
      <c r="A66" s="795"/>
      <c r="B66" s="341" t="s">
        <v>313</v>
      </c>
      <c r="C66" s="749" t="s">
        <v>460</v>
      </c>
      <c r="D66" s="341"/>
      <c r="E66" s="341"/>
      <c r="F66" s="341"/>
      <c r="G66" s="769">
        <v>23.33</v>
      </c>
      <c r="H66" s="341" t="s">
        <v>262</v>
      </c>
      <c r="I66" s="341"/>
      <c r="J66" s="369"/>
      <c r="K66" s="844">
        <f t="shared" si="7"/>
        <v>0</v>
      </c>
      <c r="L66" s="769"/>
      <c r="M66" s="341"/>
      <c r="N66" s="341"/>
      <c r="O66" s="341"/>
      <c r="P66" s="844">
        <f t="shared" si="8"/>
        <v>0.36730751999999994</v>
      </c>
      <c r="Q66" s="388"/>
    </row>
    <row r="67" spans="1:256" s="384" customFormat="1" ht="18">
      <c r="A67" s="795"/>
      <c r="B67" s="341" t="s">
        <v>314</v>
      </c>
      <c r="C67" s="749" t="s">
        <v>460</v>
      </c>
      <c r="D67" s="341"/>
      <c r="E67" s="341"/>
      <c r="F67" s="341"/>
      <c r="G67" s="769">
        <v>4.8600000000000003</v>
      </c>
      <c r="H67" s="341" t="s">
        <v>262</v>
      </c>
      <c r="I67" s="341"/>
      <c r="J67" s="369"/>
      <c r="K67" s="844">
        <f t="shared" si="7"/>
        <v>0</v>
      </c>
      <c r="L67" s="769"/>
      <c r="M67" s="341"/>
      <c r="N67" s="341"/>
      <c r="O67" s="341"/>
      <c r="P67" s="844">
        <f t="shared" si="8"/>
        <v>7.6515840000000002E-2</v>
      </c>
      <c r="Q67" s="388"/>
    </row>
    <row r="68" spans="1:256" s="384" customFormat="1" ht="18">
      <c r="A68" s="795"/>
      <c r="B68" s="341" t="s">
        <v>315</v>
      </c>
      <c r="C68" s="749" t="s">
        <v>460</v>
      </c>
      <c r="D68" s="341"/>
      <c r="E68" s="341"/>
      <c r="F68" s="341"/>
      <c r="G68" s="769">
        <v>0</v>
      </c>
      <c r="H68" s="341" t="s">
        <v>262</v>
      </c>
      <c r="I68" s="341"/>
      <c r="J68" s="369"/>
      <c r="K68" s="844">
        <f t="shared" si="7"/>
        <v>0</v>
      </c>
      <c r="L68" s="769"/>
      <c r="M68" s="341"/>
      <c r="N68" s="341"/>
      <c r="O68" s="341"/>
      <c r="P68" s="844">
        <f t="shared" si="8"/>
        <v>0</v>
      </c>
      <c r="Q68" s="388"/>
    </row>
    <row r="69" spans="1:256" s="384" customFormat="1" ht="18.75" thickBot="1">
      <c r="A69" s="796"/>
      <c r="B69" s="761" t="s">
        <v>420</v>
      </c>
      <c r="C69" s="762" t="s">
        <v>460</v>
      </c>
      <c r="D69" s="46"/>
      <c r="E69" s="46"/>
      <c r="F69" s="763"/>
      <c r="G69" s="772">
        <v>0</v>
      </c>
      <c r="H69" s="761" t="s">
        <v>262</v>
      </c>
      <c r="I69" s="46"/>
      <c r="J69" s="764"/>
      <c r="K69" s="845">
        <f t="shared" si="7"/>
        <v>0</v>
      </c>
      <c r="L69" s="772"/>
      <c r="M69" s="46"/>
      <c r="N69" s="46"/>
      <c r="O69" s="46"/>
      <c r="P69" s="845">
        <f t="shared" si="8"/>
        <v>0</v>
      </c>
      <c r="Q69" s="810"/>
    </row>
    <row r="70" spans="1:256" s="384" customFormat="1" ht="18.75" thickBot="1">
      <c r="A70" s="795"/>
      <c r="B70" s="341"/>
      <c r="C70" s="749"/>
      <c r="D70" s="17"/>
      <c r="E70" s="17"/>
      <c r="F70" s="750"/>
      <c r="G70" s="846"/>
      <c r="H70" s="341"/>
      <c r="I70" s="17"/>
      <c r="J70" s="751"/>
      <c r="K70" s="847"/>
      <c r="L70" s="777"/>
      <c r="M70" s="17"/>
      <c r="N70" s="17"/>
      <c r="O70" s="17"/>
      <c r="P70" s="847"/>
      <c r="Q70" s="575"/>
    </row>
    <row r="71" spans="1:256" s="441" customFormat="1" ht="19.5">
      <c r="A71" s="793" t="s">
        <v>476</v>
      </c>
      <c r="B71" s="792" t="s">
        <v>477</v>
      </c>
      <c r="C71" s="783"/>
      <c r="D71" s="784"/>
      <c r="E71" s="784"/>
      <c r="F71" s="783"/>
      <c r="G71" s="295"/>
      <c r="H71" s="786"/>
      <c r="I71" s="787"/>
      <c r="J71" s="787"/>
      <c r="K71" s="788"/>
      <c r="L71" s="766"/>
      <c r="M71" s="785"/>
      <c r="N71" s="787"/>
      <c r="O71" s="787"/>
      <c r="P71" s="788"/>
      <c r="Q71" s="809"/>
    </row>
    <row r="72" spans="1:256" s="441" customFormat="1" ht="18">
      <c r="A72" s="795" t="s">
        <v>259</v>
      </c>
      <c r="B72" s="341" t="s">
        <v>260</v>
      </c>
      <c r="C72" s="437"/>
      <c r="D72" s="341"/>
      <c r="E72" s="341"/>
      <c r="F72" s="265" t="s">
        <v>457</v>
      </c>
      <c r="G72" s="769"/>
      <c r="H72" s="341"/>
      <c r="I72" s="341"/>
      <c r="J72" s="369"/>
      <c r="K72" s="765">
        <f t="shared" ref="K72:K77" si="9">SUM(K16,K29,K43,K54,K64)</f>
        <v>0.66315006300000012</v>
      </c>
      <c r="L72" s="769"/>
      <c r="M72" s="341"/>
      <c r="N72" s="341"/>
      <c r="O72" s="341"/>
      <c r="P72" s="765">
        <f t="shared" ref="P72:P77" si="10">SUM(P16,P29,P43,P54,P64)</f>
        <v>0.47427473890000005</v>
      </c>
      <c r="Q72" s="388"/>
      <c r="R72" s="375"/>
      <c r="S72" s="376"/>
      <c r="T72" s="375"/>
      <c r="U72" s="375"/>
      <c r="V72" s="375"/>
      <c r="W72" s="157"/>
      <c r="X72" s="375"/>
      <c r="Y72" s="375"/>
      <c r="Z72" s="377"/>
      <c r="AA72" s="375"/>
      <c r="AB72" s="375"/>
      <c r="AC72" s="375"/>
      <c r="AD72" s="375"/>
      <c r="AE72" s="375"/>
      <c r="AF72" s="375"/>
      <c r="AG72" s="374"/>
      <c r="AH72" s="375"/>
      <c r="AI72" s="376"/>
      <c r="AJ72" s="375"/>
      <c r="AK72" s="375"/>
      <c r="AL72" s="375"/>
      <c r="AM72" s="157"/>
      <c r="AN72" s="375"/>
      <c r="AO72" s="375"/>
      <c r="AP72" s="377"/>
      <c r="AQ72" s="375"/>
      <c r="AR72" s="375"/>
      <c r="AS72" s="375"/>
      <c r="AT72" s="375"/>
      <c r="AU72" s="375"/>
      <c r="AV72" s="375"/>
      <c r="AW72" s="374"/>
      <c r="AX72" s="375"/>
      <c r="AY72" s="376"/>
      <c r="AZ72" s="375"/>
      <c r="BA72" s="375"/>
      <c r="BB72" s="375"/>
      <c r="BC72" s="157"/>
      <c r="BD72" s="375"/>
      <c r="BE72" s="375"/>
      <c r="BF72" s="377"/>
      <c r="BG72" s="375"/>
      <c r="BH72" s="375"/>
      <c r="BI72" s="375"/>
      <c r="BJ72" s="375"/>
      <c r="BK72" s="375"/>
      <c r="BL72" s="375"/>
      <c r="BM72" s="374"/>
      <c r="BN72" s="375"/>
      <c r="BO72" s="376"/>
      <c r="BP72" s="375"/>
      <c r="BQ72" s="375"/>
      <c r="BR72" s="375"/>
      <c r="BS72" s="157"/>
      <c r="BT72" s="375"/>
      <c r="BU72" s="375"/>
      <c r="BV72" s="377"/>
      <c r="BW72" s="375"/>
      <c r="BX72" s="375"/>
      <c r="BY72" s="375"/>
      <c r="BZ72" s="375"/>
      <c r="CA72" s="375"/>
      <c r="CB72" s="375"/>
      <c r="CC72" s="374"/>
      <c r="CD72" s="375"/>
      <c r="CE72" s="376"/>
      <c r="CF72" s="375"/>
      <c r="CG72" s="375"/>
      <c r="CH72" s="375"/>
      <c r="CI72" s="157"/>
      <c r="CJ72" s="375"/>
      <c r="CK72" s="375"/>
      <c r="CL72" s="377"/>
      <c r="CM72" s="375"/>
      <c r="CN72" s="375"/>
      <c r="CO72" s="375"/>
      <c r="CP72" s="375"/>
      <c r="CQ72" s="375"/>
      <c r="CR72" s="375"/>
      <c r="CS72" s="374"/>
      <c r="CT72" s="375"/>
      <c r="CU72" s="376"/>
      <c r="CV72" s="375"/>
      <c r="CW72" s="375"/>
      <c r="CX72" s="375"/>
      <c r="CY72" s="157"/>
      <c r="CZ72" s="375"/>
      <c r="DA72" s="375"/>
      <c r="DB72" s="377"/>
      <c r="DC72" s="375"/>
      <c r="DD72" s="375"/>
      <c r="DE72" s="375"/>
      <c r="DF72" s="375"/>
      <c r="DG72" s="375"/>
      <c r="DH72" s="375"/>
      <c r="DI72" s="374"/>
      <c r="DJ72" s="375"/>
      <c r="DK72" s="376"/>
      <c r="DL72" s="375"/>
      <c r="DM72" s="375"/>
      <c r="DN72" s="375"/>
      <c r="DO72" s="157"/>
      <c r="DP72" s="375"/>
      <c r="DQ72" s="375"/>
      <c r="DR72" s="377"/>
      <c r="DS72" s="375"/>
      <c r="DT72" s="375"/>
      <c r="DU72" s="375"/>
      <c r="DV72" s="375"/>
      <c r="DW72" s="375"/>
      <c r="DX72" s="375"/>
      <c r="DY72" s="374"/>
      <c r="DZ72" s="375"/>
      <c r="EA72" s="376"/>
      <c r="EB72" s="375"/>
      <c r="EC72" s="375"/>
      <c r="ED72" s="375"/>
      <c r="EE72" s="157"/>
      <c r="EF72" s="375"/>
      <c r="EG72" s="375"/>
      <c r="EH72" s="377"/>
      <c r="EI72" s="375"/>
      <c r="EJ72" s="375"/>
      <c r="EK72" s="375"/>
      <c r="EL72" s="375"/>
      <c r="EM72" s="375"/>
      <c r="EN72" s="375"/>
      <c r="EO72" s="374"/>
      <c r="EP72" s="375"/>
      <c r="EQ72" s="376"/>
      <c r="ER72" s="375"/>
      <c r="ES72" s="375"/>
      <c r="ET72" s="375"/>
      <c r="EU72" s="157"/>
      <c r="EV72" s="375"/>
      <c r="EW72" s="375"/>
      <c r="EX72" s="377"/>
      <c r="EY72" s="375"/>
      <c r="EZ72" s="375"/>
      <c r="FA72" s="375"/>
      <c r="FB72" s="375"/>
      <c r="FC72" s="375"/>
      <c r="FD72" s="375"/>
      <c r="FE72" s="374"/>
      <c r="FF72" s="375"/>
      <c r="FG72" s="376"/>
      <c r="FH72" s="375"/>
      <c r="FI72" s="375"/>
      <c r="FJ72" s="375"/>
      <c r="FK72" s="157"/>
      <c r="FL72" s="375"/>
      <c r="FM72" s="375"/>
      <c r="FN72" s="377"/>
      <c r="FO72" s="375"/>
      <c r="FP72" s="375"/>
      <c r="FQ72" s="375"/>
      <c r="FR72" s="375"/>
      <c r="FS72" s="375"/>
      <c r="FT72" s="375"/>
      <c r="FU72" s="374"/>
      <c r="FV72" s="375"/>
      <c r="FW72" s="376"/>
      <c r="FX72" s="375"/>
      <c r="FY72" s="375"/>
      <c r="FZ72" s="375"/>
      <c r="GA72" s="157"/>
      <c r="GB72" s="375"/>
      <c r="GC72" s="375"/>
      <c r="GD72" s="377"/>
      <c r="GE72" s="375"/>
      <c r="GF72" s="375"/>
      <c r="GG72" s="375"/>
      <c r="GH72" s="375"/>
      <c r="GI72" s="375"/>
      <c r="GJ72" s="375"/>
      <c r="GK72" s="374"/>
      <c r="GL72" s="375"/>
      <c r="GM72" s="376"/>
      <c r="GN72" s="375"/>
      <c r="GO72" s="375"/>
      <c r="GP72" s="375"/>
      <c r="GQ72" s="157"/>
      <c r="GR72" s="375"/>
      <c r="GS72" s="375"/>
      <c r="GT72" s="377"/>
      <c r="GU72" s="375"/>
      <c r="GV72" s="375"/>
      <c r="GW72" s="375"/>
      <c r="GX72" s="375"/>
      <c r="GY72" s="375"/>
      <c r="GZ72" s="375"/>
      <c r="HA72" s="374"/>
      <c r="HB72" s="375"/>
      <c r="HC72" s="376"/>
      <c r="HD72" s="375"/>
      <c r="HE72" s="375"/>
      <c r="HF72" s="375"/>
      <c r="HG72" s="157"/>
      <c r="HH72" s="375"/>
      <c r="HI72" s="375"/>
      <c r="HJ72" s="377"/>
      <c r="HK72" s="375"/>
      <c r="HL72" s="375"/>
      <c r="HM72" s="375"/>
      <c r="HN72" s="375"/>
      <c r="HO72" s="375"/>
      <c r="HP72" s="375"/>
      <c r="HQ72" s="374"/>
      <c r="HR72" s="375"/>
      <c r="HS72" s="376"/>
      <c r="HT72" s="375"/>
      <c r="HU72" s="375"/>
      <c r="HV72" s="375"/>
      <c r="HW72" s="157"/>
      <c r="HX72" s="375"/>
      <c r="HY72" s="375"/>
      <c r="HZ72" s="377"/>
      <c r="IA72" s="375"/>
      <c r="IB72" s="375"/>
      <c r="IC72" s="375"/>
      <c r="ID72" s="375"/>
      <c r="IE72" s="375"/>
      <c r="IF72" s="375"/>
      <c r="IG72" s="374"/>
      <c r="IH72" s="375"/>
      <c r="II72" s="376"/>
      <c r="IJ72" s="375"/>
      <c r="IK72" s="375"/>
      <c r="IL72" s="375"/>
      <c r="IM72" s="157"/>
      <c r="IN72" s="375"/>
      <c r="IO72" s="375"/>
      <c r="IP72" s="377"/>
      <c r="IQ72" s="375"/>
      <c r="IR72" s="375"/>
      <c r="IS72" s="375"/>
      <c r="IT72" s="375"/>
      <c r="IU72" s="375"/>
      <c r="IV72" s="375"/>
    </row>
    <row r="73" spans="1:256" s="441" customFormat="1" ht="18">
      <c r="A73" s="795" t="s">
        <v>263</v>
      </c>
      <c r="B73" s="341" t="s">
        <v>312</v>
      </c>
      <c r="C73" s="437"/>
      <c r="D73" s="341"/>
      <c r="E73" s="341"/>
      <c r="F73" s="265" t="s">
        <v>457</v>
      </c>
      <c r="G73" s="769"/>
      <c r="H73" s="341"/>
      <c r="I73" s="341"/>
      <c r="J73" s="369"/>
      <c r="K73" s="765">
        <f t="shared" si="9"/>
        <v>0.91320104999999985</v>
      </c>
      <c r="L73" s="769"/>
      <c r="M73" s="17"/>
      <c r="N73" s="341"/>
      <c r="O73" s="341"/>
      <c r="P73" s="765">
        <f t="shared" si="10"/>
        <v>0.65847117449999992</v>
      </c>
      <c r="Q73" s="388"/>
      <c r="R73" s="375"/>
      <c r="S73" s="376"/>
      <c r="T73" s="375"/>
      <c r="U73" s="375"/>
      <c r="V73" s="375"/>
      <c r="W73" s="157"/>
      <c r="X73" s="375"/>
      <c r="Y73" s="375"/>
      <c r="Z73" s="377"/>
      <c r="AA73" s="375"/>
      <c r="AB73" s="375"/>
      <c r="AC73"/>
      <c r="AD73" s="375"/>
      <c r="AE73" s="375"/>
      <c r="AF73" s="375"/>
      <c r="AG73" s="374"/>
      <c r="AH73" s="375"/>
      <c r="AI73" s="376"/>
      <c r="AJ73" s="375"/>
      <c r="AK73" s="375"/>
      <c r="AL73" s="375"/>
      <c r="AM73" s="157"/>
      <c r="AN73" s="375"/>
      <c r="AO73" s="375"/>
      <c r="AP73" s="377"/>
      <c r="AQ73" s="375"/>
      <c r="AR73" s="375"/>
      <c r="AS73"/>
      <c r="AT73" s="375"/>
      <c r="AU73" s="375"/>
      <c r="AV73" s="375"/>
      <c r="AW73" s="374"/>
      <c r="AX73" s="375"/>
      <c r="AY73" s="376"/>
      <c r="AZ73" s="375"/>
      <c r="BA73" s="375"/>
      <c r="BB73" s="375"/>
      <c r="BC73" s="157"/>
      <c r="BD73" s="375"/>
      <c r="BE73" s="375"/>
      <c r="BF73" s="377"/>
      <c r="BG73" s="375"/>
      <c r="BH73" s="375"/>
      <c r="BI73"/>
      <c r="BJ73" s="375"/>
      <c r="BK73" s="375"/>
      <c r="BL73" s="375"/>
      <c r="BM73" s="374"/>
      <c r="BN73" s="375"/>
      <c r="BO73" s="376"/>
      <c r="BP73" s="375"/>
      <c r="BQ73" s="375"/>
      <c r="BR73" s="375"/>
      <c r="BS73" s="157"/>
      <c r="BT73" s="375"/>
      <c r="BU73" s="375"/>
      <c r="BV73" s="377"/>
      <c r="BW73" s="375"/>
      <c r="BX73" s="375"/>
      <c r="BY73"/>
      <c r="BZ73" s="375"/>
      <c r="CA73" s="375"/>
      <c r="CB73" s="375"/>
      <c r="CC73" s="374"/>
      <c r="CD73" s="375"/>
      <c r="CE73" s="376"/>
      <c r="CF73" s="375"/>
      <c r="CG73" s="375"/>
      <c r="CH73" s="375"/>
      <c r="CI73" s="157"/>
      <c r="CJ73" s="375"/>
      <c r="CK73" s="375"/>
      <c r="CL73" s="377"/>
      <c r="CM73" s="375"/>
      <c r="CN73" s="375"/>
      <c r="CO73"/>
      <c r="CP73" s="375"/>
      <c r="CQ73" s="375"/>
      <c r="CR73" s="375"/>
      <c r="CS73" s="374"/>
      <c r="CT73" s="375"/>
      <c r="CU73" s="376"/>
      <c r="CV73" s="375"/>
      <c r="CW73" s="375"/>
      <c r="CX73" s="375"/>
      <c r="CY73" s="157"/>
      <c r="CZ73" s="375"/>
      <c r="DA73" s="375"/>
      <c r="DB73" s="377"/>
      <c r="DC73" s="375"/>
      <c r="DD73" s="375"/>
      <c r="DE73"/>
      <c r="DF73" s="375"/>
      <c r="DG73" s="375"/>
      <c r="DH73" s="375"/>
      <c r="DI73" s="374"/>
      <c r="DJ73" s="375"/>
      <c r="DK73" s="376"/>
      <c r="DL73" s="375"/>
      <c r="DM73" s="375"/>
      <c r="DN73" s="375"/>
      <c r="DO73" s="157"/>
      <c r="DP73" s="375"/>
      <c r="DQ73" s="375"/>
      <c r="DR73" s="377"/>
      <c r="DS73" s="375"/>
      <c r="DT73" s="375"/>
      <c r="DU73"/>
      <c r="DV73" s="375"/>
      <c r="DW73" s="375"/>
      <c r="DX73" s="375"/>
      <c r="DY73" s="374"/>
      <c r="DZ73" s="375"/>
      <c r="EA73" s="376"/>
      <c r="EB73" s="375"/>
      <c r="EC73" s="375"/>
      <c r="ED73" s="375"/>
      <c r="EE73" s="157"/>
      <c r="EF73" s="375"/>
      <c r="EG73" s="375"/>
      <c r="EH73" s="377"/>
      <c r="EI73" s="375"/>
      <c r="EJ73" s="375"/>
      <c r="EK73"/>
      <c r="EL73" s="375"/>
      <c r="EM73" s="375"/>
      <c r="EN73" s="375"/>
      <c r="EO73" s="374"/>
      <c r="EP73" s="375"/>
      <c r="EQ73" s="376"/>
      <c r="ER73" s="375"/>
      <c r="ES73" s="375"/>
      <c r="ET73" s="375"/>
      <c r="EU73" s="157"/>
      <c r="EV73" s="375"/>
      <c r="EW73" s="375"/>
      <c r="EX73" s="377"/>
      <c r="EY73" s="375"/>
      <c r="EZ73" s="375"/>
      <c r="FA73"/>
      <c r="FB73" s="375"/>
      <c r="FC73" s="375"/>
      <c r="FD73" s="375"/>
      <c r="FE73" s="374"/>
      <c r="FF73" s="375"/>
      <c r="FG73" s="376"/>
      <c r="FH73" s="375"/>
      <c r="FI73" s="375"/>
      <c r="FJ73" s="375"/>
      <c r="FK73" s="157"/>
      <c r="FL73" s="375"/>
      <c r="FM73" s="375"/>
      <c r="FN73" s="377"/>
      <c r="FO73" s="375"/>
      <c r="FP73" s="375"/>
      <c r="FQ73"/>
      <c r="FR73" s="375"/>
      <c r="FS73" s="375"/>
      <c r="FT73" s="375"/>
      <c r="FU73" s="374"/>
      <c r="FV73" s="375"/>
      <c r="FW73" s="376"/>
      <c r="FX73" s="375"/>
      <c r="FY73" s="375"/>
      <c r="FZ73" s="375"/>
      <c r="GA73" s="157"/>
      <c r="GB73" s="375"/>
      <c r="GC73" s="375"/>
      <c r="GD73" s="377"/>
      <c r="GE73" s="375"/>
      <c r="GF73" s="375"/>
      <c r="GG73"/>
      <c r="GH73" s="375"/>
      <c r="GI73" s="375"/>
      <c r="GJ73" s="375"/>
      <c r="GK73" s="374"/>
      <c r="GL73" s="375"/>
      <c r="GM73" s="376"/>
      <c r="GN73" s="375"/>
      <c r="GO73" s="375"/>
      <c r="GP73" s="375"/>
      <c r="GQ73" s="157"/>
      <c r="GR73" s="375"/>
      <c r="GS73" s="375"/>
      <c r="GT73" s="377"/>
      <c r="GU73" s="375"/>
      <c r="GV73" s="375"/>
      <c r="GW73"/>
      <c r="GX73" s="375"/>
      <c r="GY73" s="375"/>
      <c r="GZ73" s="375"/>
      <c r="HA73" s="374"/>
      <c r="HB73" s="375"/>
      <c r="HC73" s="376"/>
      <c r="HD73" s="375"/>
      <c r="HE73" s="375"/>
      <c r="HF73" s="375"/>
      <c r="HG73" s="157"/>
      <c r="HH73" s="375"/>
      <c r="HI73" s="375"/>
      <c r="HJ73" s="377"/>
      <c r="HK73" s="375"/>
      <c r="HL73" s="375"/>
      <c r="HM73"/>
      <c r="HN73" s="375"/>
      <c r="HO73" s="375"/>
      <c r="HP73" s="375"/>
      <c r="HQ73" s="374"/>
      <c r="HR73" s="375"/>
      <c r="HS73" s="376"/>
      <c r="HT73" s="375"/>
      <c r="HU73" s="375"/>
      <c r="HV73" s="375"/>
      <c r="HW73" s="157"/>
      <c r="HX73" s="375"/>
      <c r="HY73" s="375"/>
      <c r="HZ73" s="377"/>
      <c r="IA73" s="375"/>
      <c r="IB73" s="375"/>
      <c r="IC73"/>
      <c r="ID73" s="375"/>
      <c r="IE73" s="375"/>
      <c r="IF73" s="375"/>
      <c r="IG73" s="374"/>
      <c r="IH73" s="375"/>
      <c r="II73" s="376"/>
      <c r="IJ73" s="375"/>
      <c r="IK73" s="375"/>
      <c r="IL73" s="375"/>
      <c r="IM73" s="157"/>
      <c r="IN73" s="375"/>
      <c r="IO73" s="375"/>
      <c r="IP73" s="377"/>
      <c r="IQ73" s="375"/>
      <c r="IR73" s="375"/>
      <c r="IS73"/>
      <c r="IT73" s="375"/>
      <c r="IU73" s="375"/>
      <c r="IV73" s="375"/>
    </row>
    <row r="74" spans="1:256" s="441" customFormat="1" ht="18">
      <c r="A74" s="795" t="s">
        <v>264</v>
      </c>
      <c r="B74" s="341" t="s">
        <v>313</v>
      </c>
      <c r="C74" s="437"/>
      <c r="D74" s="341"/>
      <c r="E74" s="341"/>
      <c r="F74" s="265" t="s">
        <v>457</v>
      </c>
      <c r="G74" s="769"/>
      <c r="H74" s="341"/>
      <c r="I74" s="341"/>
      <c r="J74" s="369"/>
      <c r="K74" s="765">
        <f t="shared" si="9"/>
        <v>0.48692429799999992</v>
      </c>
      <c r="L74" s="769"/>
      <c r="M74" s="341"/>
      <c r="N74" s="341"/>
      <c r="O74" s="341"/>
      <c r="P74" s="765">
        <f t="shared" si="10"/>
        <v>0.36912300689999994</v>
      </c>
      <c r="Q74" s="388"/>
      <c r="R74" s="375"/>
      <c r="S74" s="376"/>
      <c r="T74" s="375"/>
      <c r="U74" s="375"/>
      <c r="V74" s="375"/>
      <c r="W74" s="157"/>
      <c r="X74" s="375"/>
      <c r="Y74" s="375"/>
      <c r="Z74" s="377"/>
      <c r="AA74" s="375"/>
      <c r="AB74" s="375"/>
      <c r="AC74" s="375"/>
      <c r="AD74" s="375"/>
      <c r="AE74" s="375"/>
      <c r="AF74" s="375"/>
      <c r="AG74" s="374"/>
      <c r="AH74" s="375"/>
      <c r="AI74" s="376"/>
      <c r="AJ74" s="375"/>
      <c r="AK74" s="375"/>
      <c r="AL74" s="375"/>
      <c r="AM74" s="157"/>
      <c r="AN74" s="375"/>
      <c r="AO74" s="375"/>
      <c r="AP74" s="377"/>
      <c r="AQ74" s="375"/>
      <c r="AR74" s="375"/>
      <c r="AS74" s="375"/>
      <c r="AT74" s="375"/>
      <c r="AU74" s="375"/>
      <c r="AV74" s="375"/>
      <c r="AW74" s="374"/>
      <c r="AX74" s="375"/>
      <c r="AY74" s="376"/>
      <c r="AZ74" s="375"/>
      <c r="BA74" s="375"/>
      <c r="BB74" s="375"/>
      <c r="BC74" s="157"/>
      <c r="BD74" s="375"/>
      <c r="BE74" s="375"/>
      <c r="BF74" s="377"/>
      <c r="BG74" s="375"/>
      <c r="BH74" s="375"/>
      <c r="BI74" s="375"/>
      <c r="BJ74" s="375"/>
      <c r="BK74" s="375"/>
      <c r="BL74" s="375"/>
      <c r="BM74" s="374"/>
      <c r="BN74" s="375"/>
      <c r="BO74" s="376"/>
      <c r="BP74" s="375"/>
      <c r="BQ74" s="375"/>
      <c r="BR74" s="375"/>
      <c r="BS74" s="157"/>
      <c r="BT74" s="375"/>
      <c r="BU74" s="375"/>
      <c r="BV74" s="377"/>
      <c r="BW74" s="375"/>
      <c r="BX74" s="375"/>
      <c r="BY74" s="375"/>
      <c r="BZ74" s="375"/>
      <c r="CA74" s="375"/>
      <c r="CB74" s="375"/>
      <c r="CC74" s="374"/>
      <c r="CD74" s="375"/>
      <c r="CE74" s="376"/>
      <c r="CF74" s="375"/>
      <c r="CG74" s="375"/>
      <c r="CH74" s="375"/>
      <c r="CI74" s="157"/>
      <c r="CJ74" s="375"/>
      <c r="CK74" s="375"/>
      <c r="CL74" s="377"/>
      <c r="CM74" s="375"/>
      <c r="CN74" s="375"/>
      <c r="CO74" s="375"/>
      <c r="CP74" s="375"/>
      <c r="CQ74" s="375"/>
      <c r="CR74" s="375"/>
      <c r="CS74" s="374"/>
      <c r="CT74" s="375"/>
      <c r="CU74" s="376"/>
      <c r="CV74" s="375"/>
      <c r="CW74" s="375"/>
      <c r="CX74" s="375"/>
      <c r="CY74" s="157"/>
      <c r="CZ74" s="375"/>
      <c r="DA74" s="375"/>
      <c r="DB74" s="377"/>
      <c r="DC74" s="375"/>
      <c r="DD74" s="375"/>
      <c r="DE74" s="375"/>
      <c r="DF74" s="375"/>
      <c r="DG74" s="375"/>
      <c r="DH74" s="375"/>
      <c r="DI74" s="374"/>
      <c r="DJ74" s="375"/>
      <c r="DK74" s="376"/>
      <c r="DL74" s="375"/>
      <c r="DM74" s="375"/>
      <c r="DN74" s="375"/>
      <c r="DO74" s="157"/>
      <c r="DP74" s="375"/>
      <c r="DQ74" s="375"/>
      <c r="DR74" s="377"/>
      <c r="DS74" s="375"/>
      <c r="DT74" s="375"/>
      <c r="DU74" s="375"/>
      <c r="DV74" s="375"/>
      <c r="DW74" s="375"/>
      <c r="DX74" s="375"/>
      <c r="DY74" s="374"/>
      <c r="DZ74" s="375"/>
      <c r="EA74" s="376"/>
      <c r="EB74" s="375"/>
      <c r="EC74" s="375"/>
      <c r="ED74" s="375"/>
      <c r="EE74" s="157"/>
      <c r="EF74" s="375"/>
      <c r="EG74" s="375"/>
      <c r="EH74" s="377"/>
      <c r="EI74" s="375"/>
      <c r="EJ74" s="375"/>
      <c r="EK74" s="375"/>
      <c r="EL74" s="375"/>
      <c r="EM74" s="375"/>
      <c r="EN74" s="375"/>
      <c r="EO74" s="374"/>
      <c r="EP74" s="375"/>
      <c r="EQ74" s="376"/>
      <c r="ER74" s="375"/>
      <c r="ES74" s="375"/>
      <c r="ET74" s="375"/>
      <c r="EU74" s="157"/>
      <c r="EV74" s="375"/>
      <c r="EW74" s="375"/>
      <c r="EX74" s="377"/>
      <c r="EY74" s="375"/>
      <c r="EZ74" s="375"/>
      <c r="FA74" s="375"/>
      <c r="FB74" s="375"/>
      <c r="FC74" s="375"/>
      <c r="FD74" s="375"/>
      <c r="FE74" s="374"/>
      <c r="FF74" s="375"/>
      <c r="FG74" s="376"/>
      <c r="FH74" s="375"/>
      <c r="FI74" s="375"/>
      <c r="FJ74" s="375"/>
      <c r="FK74" s="157"/>
      <c r="FL74" s="375"/>
      <c r="FM74" s="375"/>
      <c r="FN74" s="377"/>
      <c r="FO74" s="375"/>
      <c r="FP74" s="375"/>
      <c r="FQ74" s="375"/>
      <c r="FR74" s="375"/>
      <c r="FS74" s="375"/>
      <c r="FT74" s="375"/>
      <c r="FU74" s="374"/>
      <c r="FV74" s="375"/>
      <c r="FW74" s="376"/>
      <c r="FX74" s="375"/>
      <c r="FY74" s="375"/>
      <c r="FZ74" s="375"/>
      <c r="GA74" s="157"/>
      <c r="GB74" s="375"/>
      <c r="GC74" s="375"/>
      <c r="GD74" s="377"/>
      <c r="GE74" s="375"/>
      <c r="GF74" s="375"/>
      <c r="GG74" s="375"/>
      <c r="GH74" s="375"/>
      <c r="GI74" s="375"/>
      <c r="GJ74" s="375"/>
      <c r="GK74" s="374"/>
      <c r="GL74" s="375"/>
      <c r="GM74" s="376"/>
      <c r="GN74" s="375"/>
      <c r="GO74" s="375"/>
      <c r="GP74" s="375"/>
      <c r="GQ74" s="157"/>
      <c r="GR74" s="375"/>
      <c r="GS74" s="375"/>
      <c r="GT74" s="377"/>
      <c r="GU74" s="375"/>
      <c r="GV74" s="375"/>
      <c r="GW74" s="375"/>
      <c r="GX74" s="375"/>
      <c r="GY74" s="375"/>
      <c r="GZ74" s="375"/>
      <c r="HA74" s="374"/>
      <c r="HB74" s="375"/>
      <c r="HC74" s="376"/>
      <c r="HD74" s="375"/>
      <c r="HE74" s="375"/>
      <c r="HF74" s="375"/>
      <c r="HG74" s="157"/>
      <c r="HH74" s="375"/>
      <c r="HI74" s="375"/>
      <c r="HJ74" s="377"/>
      <c r="HK74" s="375"/>
      <c r="HL74" s="375"/>
      <c r="HM74" s="375"/>
      <c r="HN74" s="375"/>
      <c r="HO74" s="375"/>
      <c r="HP74" s="375"/>
      <c r="HQ74" s="374"/>
      <c r="HR74" s="375"/>
      <c r="HS74" s="376"/>
      <c r="HT74" s="375"/>
      <c r="HU74" s="375"/>
      <c r="HV74" s="375"/>
      <c r="HW74" s="157"/>
      <c r="HX74" s="375"/>
      <c r="HY74" s="375"/>
      <c r="HZ74" s="377"/>
      <c r="IA74" s="375"/>
      <c r="IB74" s="375"/>
      <c r="IC74" s="375"/>
      <c r="ID74" s="375"/>
      <c r="IE74" s="375"/>
      <c r="IF74" s="375"/>
      <c r="IG74" s="374"/>
      <c r="IH74" s="375"/>
      <c r="II74" s="376"/>
      <c r="IJ74" s="375"/>
      <c r="IK74" s="375"/>
      <c r="IL74" s="375"/>
      <c r="IM74" s="157"/>
      <c r="IN74" s="375"/>
      <c r="IO74" s="375"/>
      <c r="IP74" s="377"/>
      <c r="IQ74" s="375"/>
      <c r="IR74" s="375"/>
      <c r="IS74" s="375"/>
      <c r="IT74" s="375"/>
      <c r="IU74" s="375"/>
      <c r="IV74" s="375"/>
    </row>
    <row r="75" spans="1:256" s="441" customFormat="1" ht="18">
      <c r="A75" s="795" t="s">
        <v>265</v>
      </c>
      <c r="B75" s="341" t="s">
        <v>314</v>
      </c>
      <c r="C75" s="437"/>
      <c r="D75" s="341"/>
      <c r="E75" s="341"/>
      <c r="F75" s="265" t="s">
        <v>457</v>
      </c>
      <c r="G75" s="769"/>
      <c r="H75" s="341"/>
      <c r="I75" s="341"/>
      <c r="J75" s="369"/>
      <c r="K75" s="765">
        <f t="shared" si="9"/>
        <v>-0.48319360000000006</v>
      </c>
      <c r="L75" s="769"/>
      <c r="M75" s="341"/>
      <c r="N75" s="341"/>
      <c r="O75" s="341"/>
      <c r="P75" s="765">
        <f t="shared" si="10"/>
        <v>7.7344018E-2</v>
      </c>
      <c r="Q75" s="388"/>
      <c r="R75" s="375"/>
      <c r="S75" s="376"/>
      <c r="T75" s="375"/>
      <c r="U75" s="375"/>
      <c r="V75" s="375"/>
      <c r="W75" s="157"/>
      <c r="X75" s="375"/>
      <c r="Y75" s="375"/>
      <c r="Z75" s="377"/>
      <c r="AA75" s="375"/>
      <c r="AB75" s="375"/>
      <c r="AC75" s="375"/>
      <c r="AD75" s="375"/>
      <c r="AE75" s="375"/>
      <c r="AF75" s="375"/>
      <c r="AG75" s="374"/>
      <c r="AH75" s="375"/>
      <c r="AI75" s="376"/>
      <c r="AJ75" s="375"/>
      <c r="AK75" s="375"/>
      <c r="AL75" s="375"/>
      <c r="AM75" s="157"/>
      <c r="AN75" s="375"/>
      <c r="AO75" s="375"/>
      <c r="AP75" s="377"/>
      <c r="AQ75" s="375"/>
      <c r="AR75" s="375"/>
      <c r="AS75" s="375"/>
      <c r="AT75" s="375"/>
      <c r="AU75" s="375"/>
      <c r="AV75" s="375"/>
      <c r="AW75" s="374"/>
      <c r="AX75" s="375"/>
      <c r="AY75" s="376"/>
      <c r="AZ75" s="375"/>
      <c r="BA75" s="375"/>
      <c r="BB75" s="375"/>
      <c r="BC75" s="157"/>
      <c r="BD75" s="375"/>
      <c r="BE75" s="375"/>
      <c r="BF75" s="377"/>
      <c r="BG75" s="375"/>
      <c r="BH75" s="375"/>
      <c r="BI75" s="375"/>
      <c r="BJ75" s="375"/>
      <c r="BK75" s="375"/>
      <c r="BL75" s="375"/>
      <c r="BM75" s="374"/>
      <c r="BN75" s="375"/>
      <c r="BO75" s="376"/>
      <c r="BP75" s="375"/>
      <c r="BQ75" s="375"/>
      <c r="BR75" s="375"/>
      <c r="BS75" s="157"/>
      <c r="BT75" s="375"/>
      <c r="BU75" s="375"/>
      <c r="BV75" s="377"/>
      <c r="BW75" s="375"/>
      <c r="BX75" s="375"/>
      <c r="BY75" s="375"/>
      <c r="BZ75" s="375"/>
      <c r="CA75" s="375"/>
      <c r="CB75" s="375"/>
      <c r="CC75" s="374"/>
      <c r="CD75" s="375"/>
      <c r="CE75" s="376"/>
      <c r="CF75" s="375"/>
      <c r="CG75" s="375"/>
      <c r="CH75" s="375"/>
      <c r="CI75" s="157"/>
      <c r="CJ75" s="375"/>
      <c r="CK75" s="375"/>
      <c r="CL75" s="377"/>
      <c r="CM75" s="375"/>
      <c r="CN75" s="375"/>
      <c r="CO75" s="375"/>
      <c r="CP75" s="375"/>
      <c r="CQ75" s="375"/>
      <c r="CR75" s="375"/>
      <c r="CS75" s="374"/>
      <c r="CT75" s="375"/>
      <c r="CU75" s="376"/>
      <c r="CV75" s="375"/>
      <c r="CW75" s="375"/>
      <c r="CX75" s="375"/>
      <c r="CY75" s="157"/>
      <c r="CZ75" s="375"/>
      <c r="DA75" s="375"/>
      <c r="DB75" s="377"/>
      <c r="DC75" s="375"/>
      <c r="DD75" s="375"/>
      <c r="DE75" s="375"/>
      <c r="DF75" s="375"/>
      <c r="DG75" s="375"/>
      <c r="DH75" s="375"/>
      <c r="DI75" s="374"/>
      <c r="DJ75" s="375"/>
      <c r="DK75" s="376"/>
      <c r="DL75" s="375"/>
      <c r="DM75" s="375"/>
      <c r="DN75" s="375"/>
      <c r="DO75" s="157"/>
      <c r="DP75" s="375"/>
      <c r="DQ75" s="375"/>
      <c r="DR75" s="377"/>
      <c r="DS75" s="375"/>
      <c r="DT75" s="375"/>
      <c r="DU75" s="375"/>
      <c r="DV75" s="375"/>
      <c r="DW75" s="375"/>
      <c r="DX75" s="375"/>
      <c r="DY75" s="374"/>
      <c r="DZ75" s="375"/>
      <c r="EA75" s="376"/>
      <c r="EB75" s="375"/>
      <c r="EC75" s="375"/>
      <c r="ED75" s="375"/>
      <c r="EE75" s="157"/>
      <c r="EF75" s="375"/>
      <c r="EG75" s="375"/>
      <c r="EH75" s="377"/>
      <c r="EI75" s="375"/>
      <c r="EJ75" s="375"/>
      <c r="EK75" s="375"/>
      <c r="EL75" s="375"/>
      <c r="EM75" s="375"/>
      <c r="EN75" s="375"/>
      <c r="EO75" s="374"/>
      <c r="EP75" s="375"/>
      <c r="EQ75" s="376"/>
      <c r="ER75" s="375"/>
      <c r="ES75" s="375"/>
      <c r="ET75" s="375"/>
      <c r="EU75" s="157"/>
      <c r="EV75" s="375"/>
      <c r="EW75" s="375"/>
      <c r="EX75" s="377"/>
      <c r="EY75" s="375"/>
      <c r="EZ75" s="375"/>
      <c r="FA75" s="375"/>
      <c r="FB75" s="375"/>
      <c r="FC75" s="375"/>
      <c r="FD75" s="375"/>
      <c r="FE75" s="374"/>
      <c r="FF75" s="375"/>
      <c r="FG75" s="376"/>
      <c r="FH75" s="375"/>
      <c r="FI75" s="375"/>
      <c r="FJ75" s="375"/>
      <c r="FK75" s="157"/>
      <c r="FL75" s="375"/>
      <c r="FM75" s="375"/>
      <c r="FN75" s="377"/>
      <c r="FO75" s="375"/>
      <c r="FP75" s="375"/>
      <c r="FQ75" s="375"/>
      <c r="FR75" s="375"/>
      <c r="FS75" s="375"/>
      <c r="FT75" s="375"/>
      <c r="FU75" s="374"/>
      <c r="FV75" s="375"/>
      <c r="FW75" s="376"/>
      <c r="FX75" s="375"/>
      <c r="FY75" s="375"/>
      <c r="FZ75" s="375"/>
      <c r="GA75" s="157"/>
      <c r="GB75" s="375"/>
      <c r="GC75" s="375"/>
      <c r="GD75" s="377"/>
      <c r="GE75" s="375"/>
      <c r="GF75" s="375"/>
      <c r="GG75" s="375"/>
      <c r="GH75" s="375"/>
      <c r="GI75" s="375"/>
      <c r="GJ75" s="375"/>
      <c r="GK75" s="374"/>
      <c r="GL75" s="375"/>
      <c r="GM75" s="376"/>
      <c r="GN75" s="375"/>
      <c r="GO75" s="375"/>
      <c r="GP75" s="375"/>
      <c r="GQ75" s="157"/>
      <c r="GR75" s="375"/>
      <c r="GS75" s="375"/>
      <c r="GT75" s="377"/>
      <c r="GU75" s="375"/>
      <c r="GV75" s="375"/>
      <c r="GW75" s="375"/>
      <c r="GX75" s="375"/>
      <c r="GY75" s="375"/>
      <c r="GZ75" s="375"/>
      <c r="HA75" s="374"/>
      <c r="HB75" s="375"/>
      <c r="HC75" s="376"/>
      <c r="HD75" s="375"/>
      <c r="HE75" s="375"/>
      <c r="HF75" s="375"/>
      <c r="HG75" s="157"/>
      <c r="HH75" s="375"/>
      <c r="HI75" s="375"/>
      <c r="HJ75" s="377"/>
      <c r="HK75" s="375"/>
      <c r="HL75" s="375"/>
      <c r="HM75" s="375"/>
      <c r="HN75" s="375"/>
      <c r="HO75" s="375"/>
      <c r="HP75" s="375"/>
      <c r="HQ75" s="374"/>
      <c r="HR75" s="375"/>
      <c r="HS75" s="376"/>
      <c r="HT75" s="375"/>
      <c r="HU75" s="375"/>
      <c r="HV75" s="375"/>
      <c r="HW75" s="157"/>
      <c r="HX75" s="375"/>
      <c r="HY75" s="375"/>
      <c r="HZ75" s="377"/>
      <c r="IA75" s="375"/>
      <c r="IB75" s="375"/>
      <c r="IC75" s="375"/>
      <c r="ID75" s="375"/>
      <c r="IE75" s="375"/>
      <c r="IF75" s="375"/>
      <c r="IG75" s="374"/>
      <c r="IH75" s="375"/>
      <c r="II75" s="376"/>
      <c r="IJ75" s="375"/>
      <c r="IK75" s="375"/>
      <c r="IL75" s="375"/>
      <c r="IM75" s="157"/>
      <c r="IN75" s="375"/>
      <c r="IO75" s="375"/>
      <c r="IP75" s="377"/>
      <c r="IQ75" s="375"/>
      <c r="IR75" s="375"/>
      <c r="IS75" s="375"/>
      <c r="IT75" s="375"/>
      <c r="IU75" s="375"/>
      <c r="IV75" s="375"/>
    </row>
    <row r="76" spans="1:256" s="441" customFormat="1" ht="18">
      <c r="A76" s="795" t="s">
        <v>266</v>
      </c>
      <c r="B76" s="341" t="s">
        <v>315</v>
      </c>
      <c r="C76" s="437"/>
      <c r="D76" s="341"/>
      <c r="E76" s="341"/>
      <c r="F76" s="265" t="s">
        <v>457</v>
      </c>
      <c r="G76" s="769"/>
      <c r="H76" s="341"/>
      <c r="I76" s="341"/>
      <c r="J76" s="369"/>
      <c r="K76" s="765">
        <f t="shared" si="9"/>
        <v>-0.13030246100000001</v>
      </c>
      <c r="L76" s="769"/>
      <c r="M76" s="341"/>
      <c r="N76" s="341"/>
      <c r="O76" s="341"/>
      <c r="P76" s="765">
        <f t="shared" si="10"/>
        <v>1.2183169999999999E-4</v>
      </c>
      <c r="Q76" s="388"/>
      <c r="R76" s="375"/>
      <c r="S76" s="376"/>
      <c r="T76" s="375"/>
      <c r="U76" s="375"/>
      <c r="V76" s="375"/>
      <c r="W76" s="157"/>
      <c r="X76" s="375"/>
      <c r="Y76" s="375"/>
      <c r="Z76" s="377"/>
      <c r="AA76" s="375"/>
      <c r="AB76" s="375"/>
      <c r="AC76" s="375"/>
      <c r="AD76" s="375"/>
      <c r="AE76" s="375"/>
      <c r="AF76" s="375"/>
      <c r="AG76" s="374"/>
      <c r="AH76" s="375"/>
      <c r="AI76" s="376"/>
      <c r="AJ76" s="375"/>
      <c r="AK76" s="375"/>
      <c r="AL76" s="375"/>
      <c r="AM76" s="157"/>
      <c r="AN76" s="375"/>
      <c r="AO76" s="375"/>
      <c r="AP76" s="377"/>
      <c r="AQ76" s="375"/>
      <c r="AR76" s="375"/>
      <c r="AS76" s="375"/>
      <c r="AT76" s="375"/>
      <c r="AU76" s="375"/>
      <c r="AV76" s="375"/>
      <c r="AW76" s="374"/>
      <c r="AX76" s="375"/>
      <c r="AY76" s="376"/>
      <c r="AZ76" s="375"/>
      <c r="BA76" s="375"/>
      <c r="BB76" s="375"/>
      <c r="BC76" s="157"/>
      <c r="BD76" s="375"/>
      <c r="BE76" s="375"/>
      <c r="BF76" s="377"/>
      <c r="BG76" s="375"/>
      <c r="BH76" s="375"/>
      <c r="BI76" s="375"/>
      <c r="BJ76" s="375"/>
      <c r="BK76" s="375"/>
      <c r="BL76" s="375"/>
      <c r="BM76" s="374"/>
      <c r="BN76" s="375"/>
      <c r="BO76" s="376"/>
      <c r="BP76" s="375"/>
      <c r="BQ76" s="375"/>
      <c r="BR76" s="375"/>
      <c r="BS76" s="157"/>
      <c r="BT76" s="375"/>
      <c r="BU76" s="375"/>
      <c r="BV76" s="377"/>
      <c r="BW76" s="375"/>
      <c r="BX76" s="375"/>
      <c r="BY76" s="375"/>
      <c r="BZ76" s="375"/>
      <c r="CA76" s="375"/>
      <c r="CB76" s="375"/>
      <c r="CC76" s="374"/>
      <c r="CD76" s="375"/>
      <c r="CE76" s="376"/>
      <c r="CF76" s="375"/>
      <c r="CG76" s="375"/>
      <c r="CH76" s="375"/>
      <c r="CI76" s="157"/>
      <c r="CJ76" s="375"/>
      <c r="CK76" s="375"/>
      <c r="CL76" s="377"/>
      <c r="CM76" s="375"/>
      <c r="CN76" s="375"/>
      <c r="CO76" s="375"/>
      <c r="CP76" s="375"/>
      <c r="CQ76" s="375"/>
      <c r="CR76" s="375"/>
      <c r="CS76" s="374"/>
      <c r="CT76" s="375"/>
      <c r="CU76" s="376"/>
      <c r="CV76" s="375"/>
      <c r="CW76" s="375"/>
      <c r="CX76" s="375"/>
      <c r="CY76" s="157"/>
      <c r="CZ76" s="375"/>
      <c r="DA76" s="375"/>
      <c r="DB76" s="377"/>
      <c r="DC76" s="375"/>
      <c r="DD76" s="375"/>
      <c r="DE76" s="375"/>
      <c r="DF76" s="375"/>
      <c r="DG76" s="375"/>
      <c r="DH76" s="375"/>
      <c r="DI76" s="374"/>
      <c r="DJ76" s="375"/>
      <c r="DK76" s="376"/>
      <c r="DL76" s="375"/>
      <c r="DM76" s="375"/>
      <c r="DN76" s="375"/>
      <c r="DO76" s="157"/>
      <c r="DP76" s="375"/>
      <c r="DQ76" s="375"/>
      <c r="DR76" s="377"/>
      <c r="DS76" s="375"/>
      <c r="DT76" s="375"/>
      <c r="DU76" s="375"/>
      <c r="DV76" s="375"/>
      <c r="DW76" s="375"/>
      <c r="DX76" s="375"/>
      <c r="DY76" s="374"/>
      <c r="DZ76" s="375"/>
      <c r="EA76" s="376"/>
      <c r="EB76" s="375"/>
      <c r="EC76" s="375"/>
      <c r="ED76" s="375"/>
      <c r="EE76" s="157"/>
      <c r="EF76" s="375"/>
      <c r="EG76" s="375"/>
      <c r="EH76" s="377"/>
      <c r="EI76" s="375"/>
      <c r="EJ76" s="375"/>
      <c r="EK76" s="375"/>
      <c r="EL76" s="375"/>
      <c r="EM76" s="375"/>
      <c r="EN76" s="375"/>
      <c r="EO76" s="374"/>
      <c r="EP76" s="375"/>
      <c r="EQ76" s="376"/>
      <c r="ER76" s="375"/>
      <c r="ES76" s="375"/>
      <c r="ET76" s="375"/>
      <c r="EU76" s="157"/>
      <c r="EV76" s="375"/>
      <c r="EW76" s="375"/>
      <c r="EX76" s="377"/>
      <c r="EY76" s="375"/>
      <c r="EZ76" s="375"/>
      <c r="FA76" s="375"/>
      <c r="FB76" s="375"/>
      <c r="FC76" s="375"/>
      <c r="FD76" s="375"/>
      <c r="FE76" s="374"/>
      <c r="FF76" s="375"/>
      <c r="FG76" s="376"/>
      <c r="FH76" s="375"/>
      <c r="FI76" s="375"/>
      <c r="FJ76" s="375"/>
      <c r="FK76" s="157"/>
      <c r="FL76" s="375"/>
      <c r="FM76" s="375"/>
      <c r="FN76" s="377"/>
      <c r="FO76" s="375"/>
      <c r="FP76" s="375"/>
      <c r="FQ76" s="375"/>
      <c r="FR76" s="375"/>
      <c r="FS76" s="375"/>
      <c r="FT76" s="375"/>
      <c r="FU76" s="374"/>
      <c r="FV76" s="375"/>
      <c r="FW76" s="376"/>
      <c r="FX76" s="375"/>
      <c r="FY76" s="375"/>
      <c r="FZ76" s="375"/>
      <c r="GA76" s="157"/>
      <c r="GB76" s="375"/>
      <c r="GC76" s="375"/>
      <c r="GD76" s="377"/>
      <c r="GE76" s="375"/>
      <c r="GF76" s="375"/>
      <c r="GG76" s="375"/>
      <c r="GH76" s="375"/>
      <c r="GI76" s="375"/>
      <c r="GJ76" s="375"/>
      <c r="GK76" s="374"/>
      <c r="GL76" s="375"/>
      <c r="GM76" s="376"/>
      <c r="GN76" s="375"/>
      <c r="GO76" s="375"/>
      <c r="GP76" s="375"/>
      <c r="GQ76" s="157"/>
      <c r="GR76" s="375"/>
      <c r="GS76" s="375"/>
      <c r="GT76" s="377"/>
      <c r="GU76" s="375"/>
      <c r="GV76" s="375"/>
      <c r="GW76" s="375"/>
      <c r="GX76" s="375"/>
      <c r="GY76" s="375"/>
      <c r="GZ76" s="375"/>
      <c r="HA76" s="374"/>
      <c r="HB76" s="375"/>
      <c r="HC76" s="376"/>
      <c r="HD76" s="375"/>
      <c r="HE76" s="375"/>
      <c r="HF76" s="375"/>
      <c r="HG76" s="157"/>
      <c r="HH76" s="375"/>
      <c r="HI76" s="375"/>
      <c r="HJ76" s="377"/>
      <c r="HK76" s="375"/>
      <c r="HL76" s="375"/>
      <c r="HM76" s="375"/>
      <c r="HN76" s="375"/>
      <c r="HO76" s="375"/>
      <c r="HP76" s="375"/>
      <c r="HQ76" s="374"/>
      <c r="HR76" s="375"/>
      <c r="HS76" s="376"/>
      <c r="HT76" s="375"/>
      <c r="HU76" s="375"/>
      <c r="HV76" s="375"/>
      <c r="HW76" s="157"/>
      <c r="HX76" s="375"/>
      <c r="HY76" s="375"/>
      <c r="HZ76" s="377"/>
      <c r="IA76" s="375"/>
      <c r="IB76" s="375"/>
      <c r="IC76" s="375"/>
      <c r="ID76" s="375"/>
      <c r="IE76" s="375"/>
      <c r="IF76" s="375"/>
      <c r="IG76" s="374"/>
      <c r="IH76" s="375"/>
      <c r="II76" s="376"/>
      <c r="IJ76" s="375"/>
      <c r="IK76" s="375"/>
      <c r="IL76" s="375"/>
      <c r="IM76" s="157"/>
      <c r="IN76" s="375"/>
      <c r="IO76" s="375"/>
      <c r="IP76" s="377"/>
      <c r="IQ76" s="375"/>
      <c r="IR76" s="375"/>
      <c r="IS76" s="375"/>
      <c r="IT76" s="375"/>
      <c r="IU76" s="375"/>
      <c r="IV76" s="375"/>
    </row>
    <row r="77" spans="1:256" s="441" customFormat="1" ht="18">
      <c r="A77" s="795" t="s">
        <v>419</v>
      </c>
      <c r="B77" s="341" t="s">
        <v>420</v>
      </c>
      <c r="C77" s="437"/>
      <c r="D77" s="17"/>
      <c r="E77" s="17"/>
      <c r="F77" s="265" t="s">
        <v>457</v>
      </c>
      <c r="G77" s="769"/>
      <c r="H77" s="341"/>
      <c r="I77" s="17"/>
      <c r="J77" s="751"/>
      <c r="K77" s="765">
        <f t="shared" si="9"/>
        <v>1.12535E-3</v>
      </c>
      <c r="L77" s="769"/>
      <c r="M77" s="17"/>
      <c r="N77" s="17"/>
      <c r="O77" s="17"/>
      <c r="P77" s="765">
        <f t="shared" si="10"/>
        <v>2.9103900000000001E-5</v>
      </c>
      <c r="Q77" s="388"/>
      <c r="R77" s="375"/>
      <c r="S77" s="376"/>
      <c r="T77"/>
      <c r="U77"/>
      <c r="V77" s="114"/>
      <c r="W77" s="157"/>
      <c r="X77" s="375"/>
      <c r="Y77"/>
      <c r="Z77" s="115"/>
      <c r="AA77" s="375"/>
      <c r="AB77"/>
      <c r="AC77"/>
      <c r="AD77"/>
      <c r="AE77"/>
      <c r="AF77" s="375"/>
      <c r="AG77" s="374"/>
      <c r="AH77" s="375"/>
      <c r="AI77" s="376"/>
      <c r="AJ77"/>
      <c r="AK77"/>
      <c r="AL77" s="114"/>
      <c r="AM77" s="157"/>
      <c r="AN77" s="375"/>
      <c r="AO77"/>
      <c r="AP77" s="115"/>
      <c r="AQ77" s="375"/>
      <c r="AR77"/>
      <c r="AS77"/>
      <c r="AT77"/>
      <c r="AU77"/>
      <c r="AV77" s="375"/>
      <c r="AW77" s="374"/>
      <c r="AX77" s="375"/>
      <c r="AY77" s="376"/>
      <c r="AZ77"/>
      <c r="BA77"/>
      <c r="BB77" s="114"/>
      <c r="BC77" s="157"/>
      <c r="BD77" s="375"/>
      <c r="BE77"/>
      <c r="BF77" s="115"/>
      <c r="BG77" s="375"/>
      <c r="BH77"/>
      <c r="BI77"/>
      <c r="BJ77"/>
      <c r="BK77"/>
      <c r="BL77" s="375"/>
      <c r="BM77" s="374"/>
      <c r="BN77" s="375"/>
      <c r="BO77" s="376"/>
      <c r="BP77"/>
      <c r="BQ77"/>
      <c r="BR77" s="114"/>
      <c r="BS77" s="157"/>
      <c r="BT77" s="375"/>
      <c r="BU77"/>
      <c r="BV77" s="115"/>
      <c r="BW77" s="375"/>
      <c r="BX77"/>
      <c r="BY77"/>
      <c r="BZ77"/>
      <c r="CA77"/>
      <c r="CB77" s="375"/>
      <c r="CC77" s="374"/>
      <c r="CD77" s="375"/>
      <c r="CE77" s="376"/>
      <c r="CF77"/>
      <c r="CG77"/>
      <c r="CH77" s="114"/>
      <c r="CI77" s="157"/>
      <c r="CJ77" s="375"/>
      <c r="CK77"/>
      <c r="CL77" s="115"/>
      <c r="CM77" s="375"/>
      <c r="CN77"/>
      <c r="CO77"/>
      <c r="CP77"/>
      <c r="CQ77"/>
      <c r="CR77" s="375"/>
      <c r="CS77" s="374"/>
      <c r="CT77" s="375"/>
      <c r="CU77" s="376"/>
      <c r="CV77"/>
      <c r="CW77"/>
      <c r="CX77" s="114"/>
      <c r="CY77" s="157"/>
      <c r="CZ77" s="375"/>
      <c r="DA77"/>
      <c r="DB77" s="115"/>
      <c r="DC77" s="375"/>
      <c r="DD77"/>
      <c r="DE77"/>
      <c r="DF77"/>
      <c r="DG77"/>
      <c r="DH77" s="375"/>
      <c r="DI77" s="374"/>
      <c r="DJ77" s="375"/>
      <c r="DK77" s="376"/>
      <c r="DL77"/>
      <c r="DM77"/>
      <c r="DN77" s="114"/>
      <c r="DO77" s="157"/>
      <c r="DP77" s="375"/>
      <c r="DQ77"/>
      <c r="DR77" s="115"/>
      <c r="DS77" s="375"/>
      <c r="DT77"/>
      <c r="DU77"/>
      <c r="DV77"/>
      <c r="DW77"/>
      <c r="DX77" s="375"/>
      <c r="DY77" s="374"/>
      <c r="DZ77" s="375"/>
      <c r="EA77" s="376"/>
      <c r="EB77"/>
      <c r="EC77"/>
      <c r="ED77" s="114"/>
      <c r="EE77" s="157"/>
      <c r="EF77" s="375"/>
      <c r="EG77"/>
      <c r="EH77" s="115"/>
      <c r="EI77" s="375"/>
      <c r="EJ77"/>
      <c r="EK77"/>
      <c r="EL77"/>
      <c r="EM77"/>
      <c r="EN77" s="375"/>
      <c r="EO77" s="374"/>
      <c r="EP77" s="375"/>
      <c r="EQ77" s="376"/>
      <c r="ER77"/>
      <c r="ES77"/>
      <c r="ET77" s="114"/>
      <c r="EU77" s="157"/>
      <c r="EV77" s="375"/>
      <c r="EW77"/>
      <c r="EX77" s="115"/>
      <c r="EY77" s="375"/>
      <c r="EZ77"/>
      <c r="FA77"/>
      <c r="FB77"/>
      <c r="FC77"/>
      <c r="FD77" s="375"/>
      <c r="FE77" s="374"/>
      <c r="FF77" s="375"/>
      <c r="FG77" s="376"/>
      <c r="FH77"/>
      <c r="FI77"/>
      <c r="FJ77" s="114"/>
      <c r="FK77" s="157"/>
      <c r="FL77" s="375"/>
      <c r="FM77"/>
      <c r="FN77" s="115"/>
      <c r="FO77" s="375"/>
      <c r="FP77"/>
      <c r="FQ77"/>
      <c r="FR77"/>
      <c r="FS77"/>
      <c r="FT77" s="375"/>
      <c r="FU77" s="374"/>
      <c r="FV77" s="375"/>
      <c r="FW77" s="376"/>
      <c r="FX77"/>
      <c r="FY77"/>
      <c r="FZ77" s="114"/>
      <c r="GA77" s="157"/>
      <c r="GB77" s="375"/>
      <c r="GC77"/>
      <c r="GD77" s="115"/>
      <c r="GE77" s="375"/>
      <c r="GF77"/>
      <c r="GG77"/>
      <c r="GH77"/>
      <c r="GI77"/>
      <c r="GJ77" s="375"/>
      <c r="GK77" s="374"/>
      <c r="GL77" s="375"/>
      <c r="GM77" s="376"/>
      <c r="GN77"/>
      <c r="GO77"/>
      <c r="GP77" s="114"/>
      <c r="GQ77" s="157"/>
      <c r="GR77" s="375"/>
      <c r="GS77"/>
      <c r="GT77" s="115"/>
      <c r="GU77" s="375"/>
      <c r="GV77"/>
      <c r="GW77"/>
      <c r="GX77"/>
      <c r="GY77"/>
      <c r="GZ77" s="375"/>
      <c r="HA77" s="374"/>
      <c r="HB77" s="375"/>
      <c r="HC77" s="376"/>
      <c r="HD77"/>
      <c r="HE77"/>
      <c r="HF77" s="114"/>
      <c r="HG77" s="157"/>
      <c r="HH77" s="375"/>
      <c r="HI77"/>
      <c r="HJ77" s="115"/>
      <c r="HK77" s="375"/>
      <c r="HL77"/>
      <c r="HM77"/>
      <c r="HN77"/>
      <c r="HO77"/>
      <c r="HP77" s="375"/>
      <c r="HQ77" s="374"/>
      <c r="HR77" s="375"/>
      <c r="HS77" s="376"/>
      <c r="HT77"/>
      <c r="HU77"/>
      <c r="HV77" s="114"/>
      <c r="HW77" s="157"/>
      <c r="HX77" s="375"/>
      <c r="HY77"/>
      <c r="HZ77" s="115"/>
      <c r="IA77" s="375"/>
      <c r="IB77"/>
      <c r="IC77"/>
      <c r="ID77"/>
      <c r="IE77"/>
      <c r="IF77" s="375"/>
      <c r="IG77" s="374"/>
      <c r="IH77" s="375"/>
      <c r="II77" s="376"/>
      <c r="IJ77"/>
      <c r="IK77"/>
      <c r="IL77" s="114"/>
      <c r="IM77" s="157"/>
      <c r="IN77" s="375"/>
      <c r="IO77"/>
      <c r="IP77" s="115"/>
      <c r="IQ77" s="375"/>
      <c r="IR77"/>
      <c r="IS77"/>
      <c r="IT77"/>
      <c r="IU77"/>
      <c r="IV77" s="375"/>
    </row>
    <row r="78" spans="1:256" ht="13.5" thickBot="1">
      <c r="A78" s="204"/>
      <c r="B78" s="46"/>
      <c r="C78" s="46"/>
      <c r="D78" s="46"/>
      <c r="E78" s="46"/>
      <c r="F78" s="46"/>
      <c r="G78" s="789"/>
      <c r="H78" s="46"/>
      <c r="I78" s="790"/>
      <c r="J78" s="46"/>
      <c r="K78" s="791"/>
      <c r="L78" s="789"/>
      <c r="M78" s="46"/>
      <c r="N78" s="790"/>
      <c r="O78" s="46"/>
      <c r="P78" s="791"/>
      <c r="Q78" s="811"/>
    </row>
    <row r="83" spans="1:16" ht="18">
      <c r="A83" s="370"/>
      <c r="B83" s="157"/>
      <c r="C83" s="157"/>
      <c r="D83" s="157"/>
      <c r="E83" s="157"/>
      <c r="F83" s="157"/>
      <c r="K83" s="110"/>
      <c r="L83" s="111"/>
      <c r="M83" s="111"/>
      <c r="N83" s="111"/>
      <c r="O83" s="111"/>
      <c r="P83" s="110"/>
    </row>
    <row r="86" spans="1:16" ht="18">
      <c r="A86" s="370"/>
      <c r="B86" s="370"/>
    </row>
    <row r="87" spans="1:16" ht="18">
      <c r="A87" s="167"/>
      <c r="B87" s="167"/>
      <c r="H87" s="131"/>
      <c r="I87" s="157"/>
      <c r="J87" s="131"/>
      <c r="K87" s="238"/>
      <c r="L87" s="238"/>
      <c r="M87" s="238"/>
      <c r="N87" s="238"/>
      <c r="O87" s="238"/>
      <c r="P87" s="238"/>
    </row>
    <row r="88" spans="1:16" ht="18">
      <c r="H88" s="131"/>
      <c r="I88" s="157"/>
      <c r="J88" s="131"/>
      <c r="K88" s="238"/>
      <c r="L88" s="238"/>
      <c r="M88" s="238"/>
      <c r="N88" s="238"/>
      <c r="O88" s="238"/>
      <c r="P88" s="238"/>
    </row>
    <row r="89" spans="1:16" ht="18">
      <c r="H89" s="131"/>
      <c r="I89" s="157"/>
      <c r="J89" s="131"/>
      <c r="K89" s="157"/>
      <c r="L89" s="157"/>
      <c r="M89" s="371"/>
      <c r="N89" s="157"/>
      <c r="O89" s="157"/>
      <c r="P89" s="157"/>
    </row>
    <row r="90" spans="1:16" ht="18">
      <c r="H90" s="131"/>
      <c r="I90" s="157"/>
      <c r="J90" s="131"/>
      <c r="K90" s="157"/>
      <c r="L90" s="157"/>
      <c r="N90" s="157"/>
      <c r="O90" s="157"/>
      <c r="P90" s="157"/>
    </row>
    <row r="91" spans="1:16" ht="18">
      <c r="H91" s="131"/>
      <c r="I91" s="157"/>
      <c r="J91" s="131"/>
      <c r="K91" s="157"/>
      <c r="L91" s="157"/>
      <c r="M91" s="157"/>
      <c r="N91" s="157"/>
      <c r="O91" s="157"/>
      <c r="P91" s="157"/>
    </row>
    <row r="92" spans="1:16" ht="18">
      <c r="H92" s="131"/>
      <c r="I92" s="157"/>
      <c r="J92" s="131"/>
      <c r="K92" s="157"/>
      <c r="L92" s="157"/>
      <c r="N92" s="157"/>
      <c r="O92" s="157"/>
      <c r="P92" s="157"/>
    </row>
    <row r="93" spans="1:16" ht="18">
      <c r="H93" s="372"/>
      <c r="I93" s="131"/>
      <c r="J93" s="131"/>
      <c r="K93" s="131"/>
      <c r="L93" s="157"/>
      <c r="M93" s="157"/>
      <c r="N93" s="157"/>
      <c r="O93" s="157"/>
      <c r="P93" s="131"/>
    </row>
    <row r="94" spans="1:16" ht="18">
      <c r="H94" s="157"/>
      <c r="I94" s="157"/>
      <c r="J94" s="157"/>
      <c r="K94" s="157"/>
      <c r="L94" s="157"/>
      <c r="N94" s="157"/>
      <c r="O94" s="157"/>
      <c r="P94" s="157"/>
    </row>
    <row r="95" spans="1:16" ht="18">
      <c r="A95" s="370"/>
      <c r="B95" s="98"/>
      <c r="C95" s="98"/>
      <c r="D95" s="98"/>
      <c r="E95" s="98"/>
      <c r="F95" s="98"/>
      <c r="G95" s="98"/>
      <c r="H95" s="131"/>
      <c r="I95" s="373"/>
      <c r="J95" s="131"/>
      <c r="K95" s="373"/>
      <c r="L95" s="157"/>
      <c r="M95" s="157"/>
      <c r="N95" s="157"/>
      <c r="O95" s="157"/>
      <c r="P95" s="373"/>
    </row>
    <row r="96" spans="1:16" ht="18">
      <c r="A96" s="131"/>
      <c r="B96" s="97"/>
      <c r="C96" s="98"/>
      <c r="D96" s="98"/>
      <c r="E96" s="98"/>
      <c r="F96" s="98"/>
      <c r="G96" s="98"/>
      <c r="H96" s="98"/>
      <c r="I96" s="113"/>
      <c r="J96" s="98"/>
    </row>
    <row r="97" spans="1:16" ht="18">
      <c r="A97" s="372"/>
      <c r="B97" s="131"/>
      <c r="C97" s="98"/>
      <c r="D97" s="98"/>
      <c r="E97" s="98"/>
      <c r="F97" s="98"/>
      <c r="G97" s="98"/>
      <c r="H97" s="98"/>
      <c r="I97" s="113"/>
      <c r="J97" s="98"/>
    </row>
    <row r="98" spans="1:16">
      <c r="A98" s="112"/>
      <c r="B98" s="97"/>
      <c r="C98" s="98"/>
      <c r="D98" s="98"/>
      <c r="E98" s="98"/>
      <c r="F98" s="98"/>
      <c r="G98" s="98"/>
      <c r="H98" s="98"/>
      <c r="I98" s="113"/>
      <c r="J98" s="98"/>
    </row>
    <row r="99" spans="1:16" ht="18">
      <c r="A99" s="374"/>
      <c r="B99" s="375"/>
      <c r="C99" s="376"/>
      <c r="D99" s="375"/>
      <c r="E99" s="375"/>
      <c r="F99" s="375"/>
      <c r="G99" s="157"/>
      <c r="H99" s="375"/>
      <c r="I99" s="375"/>
      <c r="J99" s="377"/>
      <c r="K99" s="375"/>
      <c r="L99" s="375"/>
      <c r="M99" s="375"/>
      <c r="N99" s="375"/>
      <c r="O99" s="375"/>
      <c r="P99" s="375"/>
    </row>
    <row r="100" spans="1:16" ht="18">
      <c r="A100" s="374"/>
      <c r="B100" s="375"/>
      <c r="C100" s="376"/>
      <c r="D100" s="375"/>
      <c r="E100" s="375"/>
      <c r="F100" s="375"/>
      <c r="G100" s="157"/>
      <c r="H100" s="375"/>
      <c r="I100" s="375"/>
      <c r="J100" s="377"/>
      <c r="K100" s="375"/>
      <c r="L100" s="375"/>
      <c r="N100" s="375"/>
      <c r="O100" s="375"/>
      <c r="P100" s="375"/>
    </row>
    <row r="101" spans="1:16" ht="18">
      <c r="A101" s="374"/>
      <c r="B101" s="375"/>
      <c r="C101" s="376"/>
      <c r="D101" s="375"/>
      <c r="E101" s="375"/>
      <c r="F101" s="375"/>
      <c r="G101" s="157"/>
      <c r="H101" s="375"/>
      <c r="I101" s="375"/>
      <c r="J101" s="377"/>
      <c r="K101" s="375"/>
      <c r="L101" s="375"/>
      <c r="M101" s="375"/>
      <c r="N101" s="375"/>
      <c r="O101" s="375"/>
      <c r="P101" s="375"/>
    </row>
    <row r="102" spans="1:16" ht="18">
      <c r="A102" s="374"/>
      <c r="B102" s="375"/>
      <c r="C102" s="376"/>
      <c r="D102" s="375"/>
      <c r="E102" s="375"/>
      <c r="F102" s="375"/>
      <c r="G102" s="157"/>
      <c r="H102" s="375"/>
      <c r="I102" s="375"/>
      <c r="J102" s="377"/>
      <c r="K102" s="375"/>
      <c r="L102" s="375"/>
      <c r="M102" s="375"/>
      <c r="N102" s="375"/>
      <c r="O102" s="375"/>
      <c r="P102" s="375"/>
    </row>
    <row r="103" spans="1:16" ht="18">
      <c r="A103" s="374"/>
      <c r="B103" s="375"/>
      <c r="C103" s="376"/>
      <c r="D103" s="375"/>
      <c r="E103" s="375"/>
      <c r="F103" s="375"/>
      <c r="G103" s="157"/>
      <c r="H103" s="375"/>
      <c r="I103" s="375"/>
      <c r="J103" s="377"/>
      <c r="K103" s="375"/>
      <c r="L103" s="375"/>
      <c r="M103" s="375"/>
      <c r="N103" s="375"/>
      <c r="O103" s="375"/>
      <c r="P103" s="375"/>
    </row>
    <row r="104" spans="1:16" ht="18">
      <c r="A104" s="374"/>
      <c r="B104" s="375"/>
      <c r="C104" s="376"/>
      <c r="F104" s="114"/>
      <c r="G104" s="157"/>
      <c r="H104" s="375"/>
      <c r="J104" s="115"/>
      <c r="K104" s="375"/>
      <c r="P104" s="375"/>
    </row>
    <row r="105" spans="1:16" ht="15">
      <c r="A105" s="378"/>
      <c r="F105" s="114"/>
      <c r="J105" s="115"/>
    </row>
  </sheetData>
  <mergeCells count="1">
    <mergeCell ref="B61:E61"/>
  </mergeCells>
  <phoneticPr fontId="5" type="noConversion"/>
  <printOptions horizontalCentered="1"/>
  <pageMargins left="0.25" right="0.25" top="0.5" bottom="0.5" header="0.5" footer="0.5"/>
  <pageSetup scale="62" orientation="landscape" verticalDpi="300" r:id="rId1"/>
  <headerFooter alignWithMargins="0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22" zoomScale="75" zoomScaleNormal="75" zoomScaleSheetLayoutView="55" workbookViewId="0">
      <selection activeCell="B40" sqref="B40:G40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17.42578125" customWidth="1"/>
    <col min="11" max="11" width="41.140625" customWidth="1"/>
    <col min="12" max="12" width="8.7109375" customWidth="1"/>
    <col min="13" max="13" width="3" customWidth="1"/>
    <col min="14" max="14" width="17.28515625" customWidth="1"/>
    <col min="16" max="16" width="4.140625" customWidth="1"/>
  </cols>
  <sheetData>
    <row r="1" spans="1:19" ht="68.25" customHeight="1" thickTop="1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230"/>
      <c r="R1" s="17"/>
    </row>
    <row r="2" spans="1:19" ht="30">
      <c r="A2" s="175"/>
      <c r="B2" s="17"/>
      <c r="C2" s="17"/>
      <c r="D2" s="17"/>
      <c r="E2" s="17"/>
      <c r="F2" s="17"/>
      <c r="G2" s="338" t="s">
        <v>310</v>
      </c>
      <c r="H2" s="17"/>
      <c r="I2" s="17"/>
      <c r="J2" s="17"/>
      <c r="K2" s="17"/>
      <c r="L2" s="17"/>
      <c r="M2" s="17"/>
      <c r="N2" s="17"/>
      <c r="O2" s="17"/>
      <c r="P2" s="17"/>
      <c r="Q2" s="231"/>
      <c r="R2" s="17"/>
    </row>
    <row r="3" spans="1:19" ht="26.25">
      <c r="A3" s="175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31"/>
      <c r="R3" s="17"/>
    </row>
    <row r="4" spans="1:19" ht="25.5">
      <c r="A4" s="17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31"/>
      <c r="R4" s="17"/>
    </row>
    <row r="5" spans="1:19" ht="23.25">
      <c r="A5" s="181"/>
      <c r="B5" s="17"/>
      <c r="C5" s="333" t="s">
        <v>340</v>
      </c>
      <c r="D5" s="17"/>
      <c r="E5" s="17"/>
      <c r="F5" s="17"/>
      <c r="G5" s="17"/>
      <c r="H5" s="17"/>
      <c r="I5" s="17"/>
      <c r="J5" s="17"/>
      <c r="K5" s="17"/>
      <c r="L5" s="178"/>
      <c r="M5" s="17"/>
      <c r="N5" s="17"/>
      <c r="O5" s="17"/>
      <c r="P5" s="17"/>
      <c r="Q5" s="231"/>
      <c r="R5" s="17"/>
    </row>
    <row r="6" spans="1:19" ht="18">
      <c r="A6" s="177"/>
      <c r="B6" s="95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31"/>
      <c r="R6" s="17"/>
    </row>
    <row r="7" spans="1:19" ht="26.25">
      <c r="A7" s="175"/>
      <c r="B7" s="17"/>
      <c r="C7" s="17"/>
      <c r="D7" s="17"/>
      <c r="E7" s="17"/>
      <c r="F7" s="218" t="s">
        <v>490</v>
      </c>
      <c r="G7" s="17"/>
      <c r="H7" s="17"/>
      <c r="I7" s="17"/>
      <c r="J7" s="17"/>
      <c r="K7" s="17"/>
      <c r="L7" s="178"/>
      <c r="M7" s="17"/>
      <c r="N7" s="17"/>
      <c r="O7" s="17"/>
      <c r="P7" s="17"/>
      <c r="Q7" s="231"/>
      <c r="R7" s="17"/>
    </row>
    <row r="8" spans="1:19" ht="25.5">
      <c r="A8" s="176"/>
      <c r="B8" s="179"/>
      <c r="C8" s="17"/>
      <c r="D8" s="17"/>
      <c r="E8" s="17"/>
      <c r="F8" s="17"/>
      <c r="G8" s="17"/>
      <c r="H8" s="180"/>
      <c r="I8" s="17"/>
      <c r="J8" s="17"/>
      <c r="K8" s="17"/>
      <c r="L8" s="17"/>
      <c r="M8" s="17"/>
      <c r="N8" s="17"/>
      <c r="O8" s="17"/>
      <c r="P8" s="17"/>
      <c r="Q8" s="231"/>
      <c r="R8" s="17"/>
    </row>
    <row r="9" spans="1:19">
      <c r="A9" s="181"/>
      <c r="B9" s="17"/>
      <c r="C9" s="17"/>
      <c r="D9" s="17"/>
      <c r="E9" s="17"/>
      <c r="F9" s="17"/>
      <c r="G9" s="17"/>
      <c r="H9" s="182"/>
      <c r="I9" s="17"/>
      <c r="J9" s="17"/>
      <c r="K9" s="17"/>
      <c r="L9" s="17"/>
      <c r="M9" s="17"/>
      <c r="N9" s="17"/>
      <c r="O9" s="17"/>
      <c r="P9" s="17"/>
      <c r="Q9" s="231"/>
      <c r="R9" s="17"/>
    </row>
    <row r="10" spans="1:19" ht="45.75" customHeight="1">
      <c r="A10" s="181"/>
      <c r="B10" s="224" t="s">
        <v>278</v>
      </c>
      <c r="C10" s="17"/>
      <c r="D10" s="17"/>
      <c r="E10" s="17"/>
      <c r="F10" s="17"/>
      <c r="G10" s="17"/>
      <c r="H10" s="182"/>
      <c r="I10" s="219"/>
      <c r="J10" s="61"/>
      <c r="K10" s="61"/>
      <c r="L10" s="61"/>
      <c r="M10" s="61"/>
      <c r="N10" s="219"/>
      <c r="O10" s="61"/>
      <c r="P10" s="61"/>
      <c r="Q10" s="231"/>
      <c r="R10" s="17"/>
    </row>
    <row r="11" spans="1:19" ht="20.25">
      <c r="A11" s="181"/>
      <c r="B11" s="17"/>
      <c r="C11" s="17"/>
      <c r="D11" s="17"/>
      <c r="E11" s="17"/>
      <c r="F11" s="17"/>
      <c r="G11" s="17"/>
      <c r="H11" s="185"/>
      <c r="I11" s="349" t="s">
        <v>297</v>
      </c>
      <c r="J11" s="220"/>
      <c r="K11" s="220"/>
      <c r="L11" s="220"/>
      <c r="M11" s="220"/>
      <c r="N11" s="349" t="s">
        <v>298</v>
      </c>
      <c r="O11" s="220"/>
      <c r="P11" s="220"/>
      <c r="Q11" s="327"/>
      <c r="R11" s="188"/>
      <c r="S11" s="168"/>
    </row>
    <row r="12" spans="1:19">
      <c r="A12" s="181"/>
      <c r="B12" s="17"/>
      <c r="C12" s="17"/>
      <c r="D12" s="17"/>
      <c r="E12" s="17"/>
      <c r="F12" s="17"/>
      <c r="G12" s="17"/>
      <c r="H12" s="182"/>
      <c r="I12" s="217"/>
      <c r="J12" s="217"/>
      <c r="K12" s="217"/>
      <c r="L12" s="217"/>
      <c r="M12" s="217"/>
      <c r="N12" s="217"/>
      <c r="O12" s="217"/>
      <c r="P12" s="217"/>
      <c r="Q12" s="231"/>
      <c r="R12" s="17"/>
    </row>
    <row r="13" spans="1:19" ht="26.25">
      <c r="A13" s="332">
        <v>1</v>
      </c>
      <c r="B13" s="333" t="s">
        <v>279</v>
      </c>
      <c r="C13" s="334"/>
      <c r="D13" s="334"/>
      <c r="E13" s="331"/>
      <c r="F13" s="331"/>
      <c r="G13" s="184"/>
      <c r="H13" s="328"/>
      <c r="I13" s="329">
        <f>NDPL!K179</f>
        <v>-13.534541137000001</v>
      </c>
      <c r="J13" s="218"/>
      <c r="K13" s="218"/>
      <c r="L13" s="218"/>
      <c r="M13" s="328"/>
      <c r="N13" s="329">
        <f>NDPL!P179</f>
        <v>-5.7791496511</v>
      </c>
      <c r="O13" s="218"/>
      <c r="P13" s="218"/>
      <c r="Q13" s="231"/>
      <c r="R13" s="17"/>
    </row>
    <row r="14" spans="1:19" ht="26.25">
      <c r="A14" s="332"/>
      <c r="B14" s="333"/>
      <c r="C14" s="334"/>
      <c r="D14" s="334"/>
      <c r="E14" s="331"/>
      <c r="F14" s="331"/>
      <c r="G14" s="184"/>
      <c r="H14" s="328"/>
      <c r="I14" s="329"/>
      <c r="J14" s="218"/>
      <c r="K14" s="218"/>
      <c r="L14" s="218"/>
      <c r="M14" s="328"/>
      <c r="N14" s="329"/>
      <c r="O14" s="218"/>
      <c r="P14" s="218"/>
      <c r="Q14" s="231"/>
      <c r="R14" s="17"/>
    </row>
    <row r="15" spans="1:19" ht="26.25">
      <c r="A15" s="332"/>
      <c r="B15" s="333"/>
      <c r="C15" s="334"/>
      <c r="D15" s="334"/>
      <c r="E15" s="331"/>
      <c r="F15" s="331"/>
      <c r="G15" s="179"/>
      <c r="H15" s="328"/>
      <c r="I15" s="329"/>
      <c r="J15" s="218"/>
      <c r="K15" s="218"/>
      <c r="L15" s="218"/>
      <c r="M15" s="328"/>
      <c r="N15" s="329"/>
      <c r="O15" s="218"/>
      <c r="P15" s="218"/>
      <c r="Q15" s="231"/>
      <c r="R15" s="17"/>
    </row>
    <row r="16" spans="1:19" ht="23.25" customHeight="1">
      <c r="A16" s="332">
        <v>2</v>
      </c>
      <c r="B16" s="333" t="s">
        <v>280</v>
      </c>
      <c r="C16" s="334"/>
      <c r="D16" s="334"/>
      <c r="E16" s="331"/>
      <c r="F16" s="331"/>
      <c r="G16" s="184"/>
      <c r="H16" s="328"/>
      <c r="I16" s="329">
        <f>BRPL!K213</f>
        <v>-0.20488505899999998</v>
      </c>
      <c r="J16" s="218"/>
      <c r="K16" s="218"/>
      <c r="L16" s="218"/>
      <c r="M16" s="328"/>
      <c r="N16" s="329">
        <f>BRPL!P213</f>
        <v>-20.5356184185</v>
      </c>
      <c r="O16" s="218"/>
      <c r="P16" s="218"/>
      <c r="Q16" s="231"/>
      <c r="R16" s="17"/>
    </row>
    <row r="17" spans="1:18" ht="26.25">
      <c r="A17" s="332"/>
      <c r="B17" s="333"/>
      <c r="C17" s="334"/>
      <c r="D17" s="334"/>
      <c r="E17" s="331"/>
      <c r="F17" s="331"/>
      <c r="G17" s="184"/>
      <c r="H17" s="328"/>
      <c r="I17" s="329"/>
      <c r="J17" s="218"/>
      <c r="K17" s="218"/>
      <c r="L17" s="218"/>
      <c r="M17" s="328"/>
      <c r="N17" s="329"/>
      <c r="O17" s="218"/>
      <c r="P17" s="218"/>
      <c r="Q17" s="231"/>
      <c r="R17" s="17"/>
    </row>
    <row r="18" spans="1:18" ht="26.25">
      <c r="A18" s="332"/>
      <c r="B18" s="333"/>
      <c r="C18" s="334"/>
      <c r="D18" s="334"/>
      <c r="E18" s="331"/>
      <c r="F18" s="331"/>
      <c r="G18" s="179"/>
      <c r="H18" s="328"/>
      <c r="I18" s="329"/>
      <c r="J18" s="218"/>
      <c r="K18" s="218"/>
      <c r="L18" s="218"/>
      <c r="M18" s="328"/>
      <c r="N18" s="329"/>
      <c r="O18" s="218"/>
      <c r="P18" s="218"/>
      <c r="Q18" s="231"/>
      <c r="R18" s="17"/>
    </row>
    <row r="19" spans="1:18" ht="23.25" customHeight="1">
      <c r="A19" s="332">
        <v>3</v>
      </c>
      <c r="B19" s="333" t="s">
        <v>281</v>
      </c>
      <c r="C19" s="334"/>
      <c r="D19" s="334"/>
      <c r="E19" s="331"/>
      <c r="F19" s="331"/>
      <c r="G19" s="184"/>
      <c r="H19" s="328" t="s">
        <v>309</v>
      </c>
      <c r="I19" s="329">
        <f>BYPL!K182</f>
        <v>1.1406972179999992</v>
      </c>
      <c r="J19" s="218"/>
      <c r="K19" s="218"/>
      <c r="L19" s="218"/>
      <c r="M19" s="328"/>
      <c r="N19" s="329">
        <f>BYPL!P182</f>
        <v>-9.1191159830999986</v>
      </c>
      <c r="O19" s="218"/>
      <c r="P19" s="218"/>
      <c r="Q19" s="231"/>
      <c r="R19" s="17"/>
    </row>
    <row r="20" spans="1:18" ht="26.25">
      <c r="A20" s="332"/>
      <c r="B20" s="333"/>
      <c r="C20" s="334"/>
      <c r="D20" s="334"/>
      <c r="E20" s="331"/>
      <c r="F20" s="331"/>
      <c r="G20" s="184"/>
      <c r="H20" s="328"/>
      <c r="I20" s="329"/>
      <c r="J20" s="218"/>
      <c r="K20" s="218"/>
      <c r="L20" s="218"/>
      <c r="M20" s="328"/>
      <c r="N20" s="329"/>
      <c r="O20" s="218"/>
      <c r="P20" s="218"/>
      <c r="Q20" s="231"/>
      <c r="R20" s="17"/>
    </row>
    <row r="21" spans="1:18" ht="26.25">
      <c r="A21" s="332"/>
      <c r="B21" s="335"/>
      <c r="C21" s="335"/>
      <c r="D21" s="335"/>
      <c r="E21" s="239"/>
      <c r="F21" s="239"/>
      <c r="G21" s="95"/>
      <c r="H21" s="328"/>
      <c r="I21" s="329"/>
      <c r="J21" s="218"/>
      <c r="K21" s="218"/>
      <c r="L21" s="218"/>
      <c r="M21" s="328"/>
      <c r="N21" s="329"/>
      <c r="O21" s="218"/>
      <c r="P21" s="218"/>
      <c r="Q21" s="231"/>
      <c r="R21" s="17"/>
    </row>
    <row r="22" spans="1:18" ht="26.25">
      <c r="A22" s="332">
        <v>4</v>
      </c>
      <c r="B22" s="333" t="s">
        <v>282</v>
      </c>
      <c r="C22" s="335"/>
      <c r="D22" s="335"/>
      <c r="E22" s="239"/>
      <c r="F22" s="239"/>
      <c r="G22" s="184"/>
      <c r="H22" s="328"/>
      <c r="I22" s="329">
        <f>NDMC!K83</f>
        <v>-3.1827269800000009</v>
      </c>
      <c r="J22" s="218"/>
      <c r="K22" s="218"/>
      <c r="L22" s="218"/>
      <c r="M22" s="328" t="s">
        <v>309</v>
      </c>
      <c r="N22" s="329">
        <f>NDMC!P83</f>
        <v>2.2479260080000003</v>
      </c>
      <c r="O22" s="218"/>
      <c r="P22" s="218"/>
      <c r="Q22" s="231"/>
      <c r="R22" s="17"/>
    </row>
    <row r="23" spans="1:18" ht="26.25">
      <c r="A23" s="332"/>
      <c r="B23" s="333"/>
      <c r="C23" s="335"/>
      <c r="D23" s="335"/>
      <c r="E23" s="239"/>
      <c r="F23" s="239"/>
      <c r="G23" s="184"/>
      <c r="H23" s="328"/>
      <c r="I23" s="329"/>
      <c r="J23" s="218"/>
      <c r="K23" s="218"/>
      <c r="L23" s="218"/>
      <c r="M23" s="328"/>
      <c r="N23" s="329"/>
      <c r="O23" s="218"/>
      <c r="P23" s="218"/>
      <c r="Q23" s="231"/>
      <c r="R23" s="17"/>
    </row>
    <row r="24" spans="1:18" ht="26.25">
      <c r="A24" s="332"/>
      <c r="B24" s="335"/>
      <c r="C24" s="335"/>
      <c r="D24" s="335"/>
      <c r="E24" s="239"/>
      <c r="F24" s="239"/>
      <c r="G24" s="95"/>
      <c r="H24" s="328"/>
      <c r="I24" s="329"/>
      <c r="J24" s="218"/>
      <c r="K24" s="218"/>
      <c r="L24" s="218"/>
      <c r="M24" s="328"/>
      <c r="N24" s="329"/>
      <c r="O24" s="218"/>
      <c r="P24" s="218"/>
      <c r="Q24" s="231"/>
      <c r="R24" s="17"/>
    </row>
    <row r="25" spans="1:18" ht="26.25">
      <c r="A25" s="332">
        <v>5</v>
      </c>
      <c r="B25" s="333" t="s">
        <v>283</v>
      </c>
      <c r="C25" s="335"/>
      <c r="D25" s="335"/>
      <c r="E25" s="239"/>
      <c r="F25" s="239"/>
      <c r="G25" s="184"/>
      <c r="H25" s="328"/>
      <c r="I25" s="329">
        <f>MES!K53</f>
        <v>-0.119502461</v>
      </c>
      <c r="J25" s="218"/>
      <c r="K25" s="218"/>
      <c r="L25" s="218"/>
      <c r="M25" s="328" t="s">
        <v>309</v>
      </c>
      <c r="N25" s="329">
        <f>MES!P53</f>
        <v>0.64303518469999998</v>
      </c>
      <c r="O25" s="218"/>
      <c r="P25" s="218"/>
      <c r="Q25" s="231"/>
      <c r="R25" s="17"/>
    </row>
    <row r="26" spans="1:18" ht="20.25">
      <c r="A26" s="181"/>
      <c r="B26" s="17"/>
      <c r="C26" s="17"/>
      <c r="D26" s="17"/>
      <c r="E26" s="17"/>
      <c r="F26" s="17"/>
      <c r="G26" s="17"/>
      <c r="H26" s="183"/>
      <c r="I26" s="330"/>
      <c r="J26" s="216"/>
      <c r="K26" s="216"/>
      <c r="L26" s="216"/>
      <c r="M26" s="216"/>
      <c r="N26" s="216"/>
      <c r="O26" s="216"/>
      <c r="P26" s="216"/>
      <c r="Q26" s="231"/>
      <c r="R26" s="17"/>
    </row>
    <row r="27" spans="1:18" ht="18">
      <c r="A27" s="177"/>
      <c r="B27" s="159"/>
      <c r="C27" s="186"/>
      <c r="D27" s="186"/>
      <c r="E27" s="186"/>
      <c r="F27" s="186"/>
      <c r="G27" s="187"/>
      <c r="H27" s="183"/>
      <c r="I27" s="17"/>
      <c r="J27" s="17"/>
      <c r="K27" s="17"/>
      <c r="L27" s="17"/>
      <c r="M27" s="17"/>
      <c r="N27" s="17"/>
      <c r="O27" s="17"/>
      <c r="P27" s="17"/>
      <c r="Q27" s="231"/>
      <c r="R27" s="17"/>
    </row>
    <row r="28" spans="1:18" ht="28.5" customHeight="1">
      <c r="A28" s="332">
        <v>6</v>
      </c>
      <c r="B28" s="333" t="s">
        <v>408</v>
      </c>
      <c r="C28" s="335"/>
      <c r="D28" s="335"/>
      <c r="E28" s="239"/>
      <c r="F28" s="239"/>
      <c r="G28" s="184"/>
      <c r="H28" s="328" t="s">
        <v>309</v>
      </c>
      <c r="I28" s="329">
        <f>Railway!K31</f>
        <v>5.0481349999999994E-2</v>
      </c>
      <c r="J28" s="218"/>
      <c r="K28" s="218"/>
      <c r="L28" s="218"/>
      <c r="M28" s="328" t="s">
        <v>309</v>
      </c>
      <c r="N28" s="329">
        <f>Railway!P31</f>
        <v>0.4194911039</v>
      </c>
      <c r="O28" s="17"/>
      <c r="P28" s="17"/>
      <c r="Q28" s="231"/>
      <c r="R28" s="17"/>
    </row>
    <row r="29" spans="1:18" ht="54" customHeight="1" thickBot="1">
      <c r="A29" s="326" t="s">
        <v>284</v>
      </c>
      <c r="B29" s="221"/>
      <c r="C29" s="221"/>
      <c r="D29" s="221"/>
      <c r="E29" s="221"/>
      <c r="F29" s="221"/>
      <c r="G29" s="221"/>
      <c r="H29" s="222"/>
      <c r="I29" s="222"/>
      <c r="J29" s="222"/>
      <c r="K29" s="222"/>
      <c r="L29" s="222"/>
      <c r="M29" s="222"/>
      <c r="N29" s="222"/>
      <c r="O29" s="222"/>
      <c r="P29" s="222"/>
      <c r="Q29" s="232"/>
      <c r="R29" s="17"/>
    </row>
    <row r="30" spans="1:18" ht="13.5" thickTop="1">
      <c r="A30" s="174"/>
      <c r="B30" s="17"/>
      <c r="C30" s="17"/>
      <c r="D30" s="17"/>
      <c r="E30" s="17"/>
      <c r="F30" s="17"/>
      <c r="G30" s="17"/>
      <c r="H30" s="17"/>
      <c r="I30" s="17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</row>
    <row r="32" spans="1:18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8">
      <c r="A33" s="186" t="s">
        <v>308</v>
      </c>
      <c r="B33" s="17"/>
      <c r="C33" s="17"/>
      <c r="D33" s="17"/>
      <c r="E33" s="325"/>
      <c r="F33" s="325"/>
      <c r="G33" s="17"/>
      <c r="H33" s="17"/>
      <c r="I33" s="17"/>
    </row>
    <row r="34" spans="1:9" ht="15">
      <c r="A34" s="210"/>
      <c r="B34" s="210"/>
      <c r="C34" s="210"/>
      <c r="D34" s="210"/>
      <c r="E34" s="325"/>
      <c r="F34" s="325"/>
      <c r="G34" s="17"/>
      <c r="H34" s="17"/>
      <c r="I34" s="17"/>
    </row>
    <row r="35" spans="1:9" s="325" customFormat="1" ht="15" customHeight="1">
      <c r="A35" s="337" t="s">
        <v>316</v>
      </c>
      <c r="E35"/>
      <c r="F35"/>
      <c r="G35" s="210"/>
      <c r="H35" s="210"/>
      <c r="I35" s="210"/>
    </row>
    <row r="36" spans="1:9" s="325" customFormat="1" ht="15" customHeight="1">
      <c r="A36" s="337"/>
      <c r="E36"/>
      <c r="F36"/>
      <c r="H36" s="210"/>
      <c r="I36" s="210"/>
    </row>
    <row r="37" spans="1:9" s="325" customFormat="1" ht="15" customHeight="1">
      <c r="A37" s="337" t="s">
        <v>317</v>
      </c>
      <c r="E37"/>
      <c r="F37"/>
      <c r="I37" s="210"/>
    </row>
    <row r="38" spans="1:9" s="325" customFormat="1" ht="15" customHeight="1">
      <c r="A38" s="336"/>
      <c r="E38"/>
      <c r="F38"/>
      <c r="I38" s="210"/>
    </row>
    <row r="39" spans="1:9" s="325" customFormat="1" ht="15" customHeight="1">
      <c r="A39" s="337"/>
      <c r="E39"/>
      <c r="F39"/>
      <c r="I39" s="210"/>
    </row>
    <row r="40" spans="1:9" s="325" customFormat="1" ht="15" customHeight="1">
      <c r="A40" s="337"/>
      <c r="B40" s="938" t="s">
        <v>521</v>
      </c>
      <c r="C40" s="938"/>
      <c r="D40" s="938"/>
      <c r="E40" s="939"/>
      <c r="F40" s="939"/>
      <c r="G40" s="938"/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2023-07-24T06:30:24Z</cp:lastPrinted>
  <dcterms:created xsi:type="dcterms:W3CDTF">1996-10-14T23:33:28Z</dcterms:created>
  <dcterms:modified xsi:type="dcterms:W3CDTF">2023-07-27T05:52:36Z</dcterms:modified>
</cp:coreProperties>
</file>